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rpra-my.sharepoint.com/personal/mhoover_rpra_ca/Documents/Documents/Compliance content/HSP/"/>
    </mc:Choice>
  </mc:AlternateContent>
  <xr:revisionPtr revIDLastSave="0" documentId="8_{3F44C9C0-8337-4253-AB1E-1EFEDDF54FD5}" xr6:coauthVersionLast="47" xr6:coauthVersionMax="47" xr10:uidLastSave="{00000000-0000-0000-0000-000000000000}"/>
  <bookViews>
    <workbookView xWindow="1275" yWindow="-120" windowWidth="27645" windowHeight="16440" tabRatio="894" xr2:uid="{D938852C-7433-4DEF-960D-A1615F2E6075}"/>
  </bookViews>
  <sheets>
    <sheet name="1. Contact Information" sheetId="1" r:id="rId1"/>
    <sheet name="Sheet3" sheetId="3" state="hidden" r:id="rId2"/>
    <sheet name="2. Automotive" sheetId="9" r:id="rId3"/>
    <sheet name="3. Paints and Coatings" sheetId="6" r:id="rId4"/>
    <sheet name="4. Pesticides" sheetId="14" r:id="rId5"/>
    <sheet name="5. Solvents" sheetId="15" r:id="rId6"/>
    <sheet name="6. Pressurized Containers" sheetId="5" r:id="rId7"/>
    <sheet name="7. Fertilizers" sheetId="4" r:id="rId8"/>
    <sheet name="8. Mercury Containing Devices" sheetId="8" r:id="rId9"/>
    <sheet name="9. Summary &amp; Fees" sheetId="13" r:id="rId10"/>
    <sheet name="10. Final Step" sheetId="10" r:id="rId11"/>
    <sheet name="Password Protection" sheetId="11" r:id="rId12"/>
    <sheet name="Calculator" sheetId="7" r:id="rId13"/>
    <sheet name="Mapping" sheetId="16" state="hidden" r:id="rId14"/>
    <sheet name="Hidden" sheetId="12" state="hidden" r:id="rId15"/>
  </sheets>
  <definedNames>
    <definedName name="_xlnm._FilterDatabase" localSheetId="12" hidden="1">Calculator!$B$24:$M$24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6" l="1"/>
  <c r="HR2" i="12"/>
  <c r="D5" i="16"/>
  <c r="HO2" i="12" s="1"/>
  <c r="HP2" i="12"/>
  <c r="B9" i="16"/>
  <c r="G33" i="13"/>
  <c r="B12" i="16" s="1"/>
  <c r="D12" i="16" s="1"/>
  <c r="HT2" i="12" s="1"/>
  <c r="G32" i="13"/>
  <c r="B11" i="16" s="1"/>
  <c r="D11" i="16" s="1"/>
  <c r="HS2" i="12" s="1"/>
  <c r="G31" i="13"/>
  <c r="B10" i="16" s="1"/>
  <c r="D10" i="16" s="1"/>
  <c r="HQ2" i="12" s="1"/>
  <c r="H33" i="13"/>
  <c r="B44" i="14" a="1"/>
  <c r="B44" i="14" s="1"/>
  <c r="G27" i="13" s="1"/>
  <c r="GM2" i="12"/>
  <c r="GN2" i="12"/>
  <c r="GO2" i="12"/>
  <c r="GP2" i="12"/>
  <c r="GQ2" i="12"/>
  <c r="GL2" i="12"/>
  <c r="FK2" i="12"/>
  <c r="FL2" i="12"/>
  <c r="FM2" i="12"/>
  <c r="FN2" i="12"/>
  <c r="FO2" i="12"/>
  <c r="FJ2" i="12"/>
  <c r="DP2" i="12"/>
  <c r="DQ2" i="12"/>
  <c r="DO2" i="12"/>
  <c r="CH2" i="12"/>
  <c r="CG2" i="12"/>
  <c r="K29" i="5"/>
  <c r="J29" i="5"/>
  <c r="I29" i="5"/>
  <c r="L29" i="5" s="1"/>
  <c r="I34" i="9"/>
  <c r="K97" i="9"/>
  <c r="I97" i="9"/>
  <c r="H99" i="9"/>
  <c r="BZ2" i="12" s="1"/>
  <c r="G99" i="9"/>
  <c r="BY2" i="12" s="1"/>
  <c r="F99" i="9"/>
  <c r="BX2" i="12" s="1"/>
  <c r="E99" i="9"/>
  <c r="BW2" i="12" s="1"/>
  <c r="D99" i="9"/>
  <c r="BV2" i="12" s="1"/>
  <c r="C99" i="9"/>
  <c r="BU2" i="12" s="1"/>
  <c r="K98" i="9"/>
  <c r="N98" i="9" s="1"/>
  <c r="J98" i="9"/>
  <c r="M98" i="9" s="1"/>
  <c r="I98" i="9"/>
  <c r="L98" i="9" s="1"/>
  <c r="J97" i="9"/>
  <c r="M97" i="9" s="1"/>
  <c r="K71" i="5"/>
  <c r="N71" i="5" s="1"/>
  <c r="GW2" i="12" s="1"/>
  <c r="J71" i="5"/>
  <c r="M71" i="5" s="1"/>
  <c r="GV2" i="12" s="1"/>
  <c r="I71" i="5"/>
  <c r="L71" i="5" s="1"/>
  <c r="GU2" i="12" s="1"/>
  <c r="K34" i="5"/>
  <c r="N34" i="5" s="1"/>
  <c r="FU2" i="12" s="1"/>
  <c r="J34" i="5"/>
  <c r="M34" i="5" s="1"/>
  <c r="FT2" i="12" s="1"/>
  <c r="I34" i="5"/>
  <c r="L34" i="5" s="1"/>
  <c r="FS2" i="12" s="1"/>
  <c r="H49" i="15"/>
  <c r="EM2" i="12" s="1"/>
  <c r="G49" i="15"/>
  <c r="EL2" i="12" s="1"/>
  <c r="F49" i="15"/>
  <c r="EK2" i="12" s="1"/>
  <c r="E49" i="15"/>
  <c r="EJ2" i="12" s="1"/>
  <c r="D49" i="15"/>
  <c r="EI2" i="12" s="1"/>
  <c r="C49" i="15"/>
  <c r="EH2" i="12" s="1"/>
  <c r="K48" i="15"/>
  <c r="K49" i="15" s="1"/>
  <c r="EP2" i="12" s="1"/>
  <c r="J48" i="15"/>
  <c r="J49" i="15" s="1"/>
  <c r="EO2" i="12" s="1"/>
  <c r="I48" i="15"/>
  <c r="I49" i="15" s="1"/>
  <c r="EN2" i="12" s="1"/>
  <c r="H51" i="6"/>
  <c r="DB2" i="12" s="1"/>
  <c r="G51" i="6"/>
  <c r="DA2" i="12" s="1"/>
  <c r="F51" i="6"/>
  <c r="CZ2" i="12" s="1"/>
  <c r="E51" i="6"/>
  <c r="CY2" i="12" s="1"/>
  <c r="D51" i="6"/>
  <c r="CX2" i="12" s="1"/>
  <c r="C51" i="6"/>
  <c r="CW2" i="12" s="1"/>
  <c r="K50" i="6"/>
  <c r="N50" i="6" s="1"/>
  <c r="J50" i="6"/>
  <c r="M50" i="6" s="1"/>
  <c r="I50" i="6"/>
  <c r="L50" i="6" s="1"/>
  <c r="K49" i="6"/>
  <c r="N49" i="6" s="1"/>
  <c r="J49" i="6"/>
  <c r="M49" i="6" s="1"/>
  <c r="I49" i="6"/>
  <c r="L49" i="6" s="1"/>
  <c r="K48" i="6"/>
  <c r="N48" i="6" s="1"/>
  <c r="J48" i="6"/>
  <c r="M48" i="6" s="1"/>
  <c r="I48" i="6"/>
  <c r="L48" i="6" s="1"/>
  <c r="K47" i="6"/>
  <c r="N47" i="6" s="1"/>
  <c r="J47" i="6"/>
  <c r="M47" i="6" s="1"/>
  <c r="I47" i="6"/>
  <c r="L47" i="6" s="1"/>
  <c r="K46" i="6"/>
  <c r="J46" i="6"/>
  <c r="I46" i="6"/>
  <c r="B7" i="16" l="1"/>
  <c r="GS2" i="12"/>
  <c r="GT2" i="12"/>
  <c r="GR2" i="12"/>
  <c r="FR2" i="12"/>
  <c r="FP2" i="12"/>
  <c r="FQ2" i="12"/>
  <c r="I99" i="9"/>
  <c r="CA2" i="12" s="1"/>
  <c r="K99" i="9"/>
  <c r="CC2" i="12" s="1"/>
  <c r="L97" i="9"/>
  <c r="L99" i="9" s="1"/>
  <c r="CD2" i="12" s="1"/>
  <c r="J99" i="9"/>
  <c r="CB2" i="12" s="1"/>
  <c r="M99" i="9"/>
  <c r="CE2" i="12" s="1"/>
  <c r="N97" i="9"/>
  <c r="N99" i="9" s="1"/>
  <c r="CF2" i="12" s="1"/>
  <c r="L48" i="15"/>
  <c r="L49" i="15" s="1"/>
  <c r="EQ2" i="12" s="1"/>
  <c r="M48" i="15"/>
  <c r="M49" i="15" s="1"/>
  <c r="ER2" i="12" s="1"/>
  <c r="N48" i="15"/>
  <c r="N49" i="15" s="1"/>
  <c r="ES2" i="12" s="1"/>
  <c r="K51" i="6"/>
  <c r="DE2" i="12" s="1"/>
  <c r="J51" i="6"/>
  <c r="DD2" i="12" s="1"/>
  <c r="I51" i="6"/>
  <c r="DC2" i="12" s="1"/>
  <c r="L46" i="6"/>
  <c r="L51" i="6" s="1"/>
  <c r="DF2" i="12" s="1"/>
  <c r="M46" i="6"/>
  <c r="M51" i="6" s="1"/>
  <c r="DG2" i="12" s="1"/>
  <c r="N46" i="6"/>
  <c r="N51" i="6" s="1"/>
  <c r="DH2" i="12" s="1"/>
  <c r="GZ2" i="12" l="1"/>
  <c r="BF2" i="12"/>
  <c r="AQ2" i="12"/>
  <c r="AB2" i="12"/>
  <c r="HM2" i="12" l="1"/>
  <c r="HL2" i="12"/>
  <c r="HK2" i="12"/>
  <c r="HJ2" i="12"/>
  <c r="HI2" i="12"/>
  <c r="HH2" i="12"/>
  <c r="HG2" i="12"/>
  <c r="HF2" i="12"/>
  <c r="HE2" i="12"/>
  <c r="HD2" i="12"/>
  <c r="HC2" i="12"/>
  <c r="HB2" i="12"/>
  <c r="HA2" i="12"/>
  <c r="GA2" i="12"/>
  <c r="GB2" i="12"/>
  <c r="GC2" i="12"/>
  <c r="GD2" i="12"/>
  <c r="GE2" i="12"/>
  <c r="FZ2" i="12"/>
  <c r="FY2" i="12"/>
  <c r="FX2" i="12"/>
  <c r="FW2" i="12"/>
  <c r="FA2" i="12"/>
  <c r="EY2" i="12"/>
  <c r="EZ2" i="12"/>
  <c r="FB2" i="12"/>
  <c r="FC2" i="12"/>
  <c r="EX2" i="12"/>
  <c r="EW2" i="12"/>
  <c r="EV2" i="12"/>
  <c r="EU2" i="12"/>
  <c r="DU2" i="12"/>
  <c r="DT2" i="12"/>
  <c r="DS2" i="12"/>
  <c r="DM2" i="12"/>
  <c r="DN2" i="12"/>
  <c r="DL2" i="12"/>
  <c r="DK2" i="12"/>
  <c r="DJ2" i="12"/>
  <c r="CJ2" i="12" l="1"/>
  <c r="CI2" i="12"/>
  <c r="BT2" i="12"/>
  <c r="BE2" i="12"/>
  <c r="AP2" i="12"/>
  <c r="AA2" i="12"/>
  <c r="Z2" i="12"/>
  <c r="Y2" i="12"/>
  <c r="X2" i="12"/>
  <c r="W2" i="12"/>
  <c r="V2" i="12"/>
  <c r="U2" i="12"/>
  <c r="T2" i="12"/>
  <c r="S2" i="12"/>
  <c r="R2" i="12"/>
  <c r="Q2" i="12"/>
  <c r="P2" i="12"/>
  <c r="O2" i="12"/>
  <c r="N2" i="12"/>
  <c r="M2" i="12"/>
  <c r="L2" i="12"/>
  <c r="K2" i="12"/>
  <c r="J2" i="12"/>
  <c r="I2" i="12"/>
  <c r="H2" i="12"/>
  <c r="G2" i="12"/>
  <c r="F2" i="12"/>
  <c r="E2" i="12"/>
  <c r="D2" i="12"/>
  <c r="C2" i="12"/>
  <c r="B2" i="12"/>
  <c r="H31" i="13"/>
  <c r="H32" i="13"/>
  <c r="K66" i="5"/>
  <c r="GH2" i="12" s="1"/>
  <c r="J66" i="5"/>
  <c r="GG2" i="12" s="1"/>
  <c r="I66" i="5"/>
  <c r="GF2" i="12" s="1"/>
  <c r="FF2" i="12"/>
  <c r="FE2" i="12"/>
  <c r="FD2" i="12"/>
  <c r="K42" i="15"/>
  <c r="J42" i="15"/>
  <c r="I42" i="15"/>
  <c r="K40" i="6"/>
  <c r="J36" i="6"/>
  <c r="K36" i="6"/>
  <c r="J37" i="6"/>
  <c r="K37" i="6"/>
  <c r="J38" i="6"/>
  <c r="K38" i="6"/>
  <c r="J39" i="6"/>
  <c r="K39" i="6"/>
  <c r="J40" i="6"/>
  <c r="I37" i="6"/>
  <c r="I38" i="6"/>
  <c r="I39" i="6"/>
  <c r="I40" i="6"/>
  <c r="I36" i="6"/>
  <c r="K91" i="9"/>
  <c r="I89" i="9"/>
  <c r="J89" i="9"/>
  <c r="K89" i="9"/>
  <c r="I90" i="9"/>
  <c r="J90" i="9"/>
  <c r="K90" i="9"/>
  <c r="I91" i="9"/>
  <c r="J91" i="9"/>
  <c r="I61" i="9"/>
  <c r="J61" i="9"/>
  <c r="K61" i="9"/>
  <c r="J34" i="9"/>
  <c r="K34" i="9"/>
  <c r="J35" i="9"/>
  <c r="K35" i="9"/>
  <c r="I35" i="9"/>
  <c r="D62" i="9" l="1"/>
  <c r="AS2" i="12" s="1"/>
  <c r="E62" i="9"/>
  <c r="AT2" i="12" s="1"/>
  <c r="F62" i="9"/>
  <c r="AU2" i="12" s="1"/>
  <c r="G62" i="9"/>
  <c r="AV2" i="12" s="1"/>
  <c r="H62" i="9"/>
  <c r="AW2" i="12" s="1"/>
  <c r="I62" i="9"/>
  <c r="AX2" i="12" s="1"/>
  <c r="J62" i="9"/>
  <c r="AY2" i="12" s="1"/>
  <c r="K62" i="9"/>
  <c r="AZ2" i="12" s="1"/>
  <c r="L42" i="15" l="1"/>
  <c r="M42" i="15"/>
  <c r="N42" i="15"/>
  <c r="L36" i="6"/>
  <c r="L37" i="6"/>
  <c r="D43" i="15"/>
  <c r="DW2" i="12" s="1"/>
  <c r="E43" i="15"/>
  <c r="DX2" i="12" s="1"/>
  <c r="F43" i="15"/>
  <c r="DY2" i="12" s="1"/>
  <c r="G43" i="15"/>
  <c r="DZ2" i="12" s="1"/>
  <c r="H43" i="15"/>
  <c r="EA2" i="12" s="1"/>
  <c r="C43" i="15"/>
  <c r="DV2" i="12" s="1"/>
  <c r="DR2" i="12"/>
  <c r="L66" i="5"/>
  <c r="N66" i="5"/>
  <c r="M66" i="5"/>
  <c r="N36" i="6"/>
  <c r="N37" i="6"/>
  <c r="N38" i="6"/>
  <c r="N39" i="6"/>
  <c r="N40" i="6"/>
  <c r="M36" i="6"/>
  <c r="M37" i="6"/>
  <c r="M38" i="6"/>
  <c r="M39" i="6"/>
  <c r="M40" i="6"/>
  <c r="L38" i="6"/>
  <c r="L39" i="6"/>
  <c r="L40" i="6"/>
  <c r="L34" i="9"/>
  <c r="L90" i="9"/>
  <c r="F41" i="6"/>
  <c r="CN2" i="12" s="1"/>
  <c r="G41" i="6"/>
  <c r="CO2" i="12" s="1"/>
  <c r="H41" i="6"/>
  <c r="CP2" i="12" s="1"/>
  <c r="F52" i="1"/>
  <c r="F53" i="1"/>
  <c r="F51" i="1"/>
  <c r="F50" i="1"/>
  <c r="F48" i="1"/>
  <c r="F49" i="1"/>
  <c r="F47" i="1"/>
  <c r="F46" i="1"/>
  <c r="F45" i="1"/>
  <c r="F44" i="1"/>
  <c r="F42" i="1"/>
  <c r="F43" i="1"/>
  <c r="F41" i="1"/>
  <c r="B76" i="5" l="1"/>
  <c r="G30" i="13" s="1"/>
  <c r="B80" i="5"/>
  <c r="GK2" i="12"/>
  <c r="GJ2" i="12"/>
  <c r="GI2" i="12"/>
  <c r="H27" i="13"/>
  <c r="J43" i="15"/>
  <c r="EC2" i="12" s="1"/>
  <c r="I43" i="15"/>
  <c r="EB2" i="12" s="1"/>
  <c r="K43" i="15"/>
  <c r="ED2" i="12" s="1"/>
  <c r="M41" i="6"/>
  <c r="N41" i="6"/>
  <c r="L41" i="6"/>
  <c r="K41" i="6"/>
  <c r="CS2" i="12" s="1"/>
  <c r="J41" i="6"/>
  <c r="CR2" i="12" s="1"/>
  <c r="I41" i="6"/>
  <c r="CQ2" i="12" s="1"/>
  <c r="L43" i="15"/>
  <c r="M43" i="15"/>
  <c r="N43" i="15"/>
  <c r="B54" i="6" l="1"/>
  <c r="G26" i="13" s="1"/>
  <c r="B5" i="16" s="1"/>
  <c r="B54" i="15"/>
  <c r="G28" i="13" s="1"/>
  <c r="B6" i="16" s="1"/>
  <c r="GX2" i="12"/>
  <c r="EG2" i="12"/>
  <c r="EF2" i="12"/>
  <c r="CU2" i="12"/>
  <c r="CV2" i="12"/>
  <c r="EE2" i="12"/>
  <c r="CT2" i="12"/>
  <c r="G18" i="13"/>
  <c r="GY2" i="12"/>
  <c r="H30" i="13"/>
  <c r="N29" i="5"/>
  <c r="M29" i="5"/>
  <c r="B39" i="5" l="1"/>
  <c r="G29" i="13" s="1"/>
  <c r="B8" i="16" s="1"/>
  <c r="D8" i="16" s="1"/>
  <c r="H26" i="13"/>
  <c r="FI2" i="12"/>
  <c r="FH2" i="12"/>
  <c r="FG2" i="12"/>
  <c r="DI2" i="12"/>
  <c r="ET2" i="12"/>
  <c r="H28" i="13" l="1"/>
  <c r="FV2" i="12"/>
  <c r="N91" i="9"/>
  <c r="M91" i="9"/>
  <c r="N90" i="9"/>
  <c r="M90" i="9"/>
  <c r="N89" i="9"/>
  <c r="M89" i="9"/>
  <c r="L91" i="9"/>
  <c r="L89" i="9"/>
  <c r="D92" i="9"/>
  <c r="BH2" i="12" s="1"/>
  <c r="E92" i="9"/>
  <c r="BI2" i="12" s="1"/>
  <c r="F92" i="9"/>
  <c r="BJ2" i="12" s="1"/>
  <c r="G92" i="9"/>
  <c r="BK2" i="12" s="1"/>
  <c r="H92" i="9"/>
  <c r="BL2" i="12" s="1"/>
  <c r="N61" i="9"/>
  <c r="C36" i="9"/>
  <c r="AC2" i="12" s="1"/>
  <c r="H29" i="13" l="1"/>
  <c r="N62" i="9"/>
  <c r="BC2" i="12" s="1"/>
  <c r="K92" i="9"/>
  <c r="BO2" i="12" s="1"/>
  <c r="J92" i="9"/>
  <c r="BN2" i="12" s="1"/>
  <c r="M92" i="9"/>
  <c r="N92" i="9"/>
  <c r="M61" i="9"/>
  <c r="M62" i="9" s="1"/>
  <c r="BB2" i="12" s="1"/>
  <c r="L61" i="9"/>
  <c r="BR2" i="12" l="1"/>
  <c r="BQ2" i="12"/>
  <c r="N35" i="9"/>
  <c r="M34" i="9"/>
  <c r="M35" i="9"/>
  <c r="N34" i="9"/>
  <c r="H36" i="9"/>
  <c r="AH2" i="12" s="1"/>
  <c r="G36" i="9"/>
  <c r="AG2" i="12" s="1"/>
  <c r="E36" i="9"/>
  <c r="AE2" i="12" s="1"/>
  <c r="D36" i="9"/>
  <c r="AD2" i="12" s="1"/>
  <c r="K36" i="9" l="1"/>
  <c r="J36" i="9"/>
  <c r="C92" i="9"/>
  <c r="BG2" i="12" s="1"/>
  <c r="C62" i="9"/>
  <c r="AR2" i="12" s="1"/>
  <c r="L35" i="9"/>
  <c r="F36" i="9"/>
  <c r="AF2" i="12" s="1"/>
  <c r="N36" i="9" l="1"/>
  <c r="AN2" i="12" s="1"/>
  <c r="AK2" i="12"/>
  <c r="M36" i="9"/>
  <c r="AM2" i="12" s="1"/>
  <c r="AJ2" i="12"/>
  <c r="E41" i="6"/>
  <c r="CM2" i="12" s="1"/>
  <c r="D41" i="6"/>
  <c r="CL2" i="12" s="1"/>
  <c r="C41" i="6"/>
  <c r="CK2" i="12" s="1"/>
  <c r="L92" i="9" l="1"/>
  <c r="B104" i="9" s="1"/>
  <c r="G25" i="13" s="1"/>
  <c r="B4" i="16" s="1"/>
  <c r="I92" i="9"/>
  <c r="BM2" i="12" s="1"/>
  <c r="L62" i="9"/>
  <c r="B67" i="9" s="1"/>
  <c r="G24" i="13" s="1"/>
  <c r="B3" i="16" s="1"/>
  <c r="I36" i="9"/>
  <c r="BP2" i="12" l="1"/>
  <c r="L36" i="9"/>
  <c r="AI2" i="12"/>
  <c r="BA2" i="12"/>
  <c r="H25" i="13" l="1"/>
  <c r="AL2" i="12"/>
  <c r="B40" i="9"/>
  <c r="G23" i="13" s="1"/>
  <c r="B2" i="16" s="1"/>
  <c r="D2" i="16" s="1"/>
  <c r="HN2" i="12" s="1"/>
  <c r="BD2" i="12"/>
  <c r="BS2" i="12"/>
  <c r="H24" i="13" l="1"/>
  <c r="H23" i="13"/>
  <c r="G17" i="13"/>
  <c r="AO2" i="12"/>
  <c r="H34"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<sst xmlns="http://schemas.openxmlformats.org/spreadsheetml/2006/main" count="774" uniqueCount="279">
  <si>
    <r>
      <rPr>
        <b/>
        <sz val="11"/>
        <rFont val="Calibri"/>
        <family val="2"/>
        <scheme val="minor"/>
      </rPr>
      <t>ATTENTION: It is an offence to submit false or misleading information to the Authority</t>
    </r>
    <r>
      <rPr>
        <sz val="11"/>
        <rFont val="Calibri"/>
        <family val="2"/>
        <scheme val="minor"/>
      </rPr>
      <t xml:space="preserve">
</t>
    </r>
  </si>
  <si>
    <t>Primary Contact and Business Information</t>
  </si>
  <si>
    <t>First Name</t>
  </si>
  <si>
    <t>Last Name</t>
  </si>
  <si>
    <t>Job Title</t>
  </si>
  <si>
    <t>CRA Number (9 digits)</t>
  </si>
  <si>
    <t>RPRA Registration Number (if you are already registered for other program)</t>
  </si>
  <si>
    <t>Legal Business Name</t>
  </si>
  <si>
    <t>Name Business is Operated Under (if different from legal name)</t>
  </si>
  <si>
    <t>Unit Number</t>
  </si>
  <si>
    <t>Street Number</t>
  </si>
  <si>
    <t>Street Name</t>
  </si>
  <si>
    <t>City/Town</t>
  </si>
  <si>
    <t>Province/State</t>
  </si>
  <si>
    <t>Country</t>
  </si>
  <si>
    <t>Postal Code</t>
  </si>
  <si>
    <t>Telephone Number (with area code)</t>
  </si>
  <si>
    <t>Ext.</t>
  </si>
  <si>
    <t>Mobile</t>
  </si>
  <si>
    <t>Email Address</t>
  </si>
  <si>
    <t xml:space="preserve"> - Non-refillable pressurized containers</t>
  </si>
  <si>
    <t xml:space="preserve"> - Paints and coatings</t>
  </si>
  <si>
    <t xml:space="preserve"> - Pesticides</t>
  </si>
  <si>
    <t xml:space="preserve"> - Refillable pressurized containers</t>
  </si>
  <si>
    <t xml:space="preserve"> - Solvents</t>
  </si>
  <si>
    <t xml:space="preserve"> - Fertilizers</t>
  </si>
  <si>
    <t xml:space="preserve"> - Refillable propane containers</t>
  </si>
  <si>
    <t>Executive Attestation</t>
  </si>
  <si>
    <t>Yes</t>
  </si>
  <si>
    <t>No</t>
  </si>
  <si>
    <t>Refillable Pressurized Containers</t>
  </si>
  <si>
    <t>Pressurized Containers</t>
  </si>
  <si>
    <t>Paints and Coatings</t>
  </si>
  <si>
    <t>Total</t>
  </si>
  <si>
    <t>Weight (kg/unit)</t>
  </si>
  <si>
    <t>Paint - 100 ml to 250 ml</t>
  </si>
  <si>
    <t>Paint - 251 ml to 1 Litre</t>
  </si>
  <si>
    <t>Paint - 1.01 Litres to 5 Litres</t>
  </si>
  <si>
    <t>Aerosols – Any size</t>
  </si>
  <si>
    <t>Paints  </t>
  </si>
  <si>
    <t>2018 Supply Data (Units)</t>
  </si>
  <si>
    <t>2019 Supply Data (Units)</t>
  </si>
  <si>
    <t>2020 Supply Data (Units)</t>
  </si>
  <si>
    <t>Barometers</t>
  </si>
  <si>
    <t>Thermometers</t>
  </si>
  <si>
    <t>Thermostats</t>
  </si>
  <si>
    <t>Oil Filters</t>
  </si>
  <si>
    <t>Material</t>
  </si>
  <si>
    <t>Antifreeze</t>
  </si>
  <si>
    <t>Antifreeze Concentrate</t>
  </si>
  <si>
    <t>Antifreeze Containers</t>
  </si>
  <si>
    <t>Antifreeze Pre-Mix</t>
  </si>
  <si>
    <t>Oil Containers</t>
  </si>
  <si>
    <t>Oil Filters greater than 8”</t>
  </si>
  <si>
    <t>Oil Filters less than or equal to 8”</t>
  </si>
  <si>
    <t>AMS</t>
  </si>
  <si>
    <t>MHSW</t>
  </si>
  <si>
    <t>Oil Filter Size</t>
  </si>
  <si>
    <t>None of the above</t>
  </si>
  <si>
    <t>Oil Container Size</t>
  </si>
  <si>
    <t xml:space="preserve">ATTENTION: It is an offence to submit false or misleading information to the Authority
</t>
  </si>
  <si>
    <t xml:space="preserve"> </t>
  </si>
  <si>
    <t xml:space="preserve">The Executive Attestation must be completed by an officer of the corporation. </t>
  </si>
  <si>
    <t>Double click to open the Executive Attestation form here -&gt;</t>
  </si>
  <si>
    <t>Submission</t>
  </si>
  <si>
    <r>
      <t xml:space="preserve">Once this form is complete, please submit it, along with the completed executive attestation, by email to registry@rpra.ca. You must retain a copy of the completed Excel registration form and Executive Attestation in accordance with the </t>
    </r>
    <r>
      <rPr>
        <i/>
        <sz val="11"/>
        <color theme="1"/>
        <rFont val="Calibri"/>
        <family val="2"/>
        <scheme val="minor"/>
      </rPr>
      <t>Resource Recovery and Circular Economy Act,</t>
    </r>
    <r>
      <rPr>
        <sz val="11"/>
        <color theme="1"/>
        <rFont val="Calibri"/>
        <family val="2"/>
        <scheme val="minor"/>
      </rPr>
      <t xml:space="preserve"> 2016 and accompanying regulations. </t>
    </r>
  </si>
  <si>
    <r>
      <t xml:space="preserve">Information collected in this registration form is collected under the authority of the </t>
    </r>
    <r>
      <rPr>
        <i/>
        <sz val="11"/>
        <rFont val="Calibri"/>
        <family val="2"/>
        <scheme val="minor"/>
      </rPr>
      <t>Resource Recovery and Circular Economy Act, 2016</t>
    </r>
    <r>
      <rPr>
        <sz val="11"/>
        <rFont val="Calibri"/>
        <family val="2"/>
        <scheme val="minor"/>
      </rPr>
      <t xml:space="preserve">.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
</t>
    </r>
  </si>
  <si>
    <t>How to add password protection to your registration form</t>
  </si>
  <si>
    <t>Step 1: click on “File” tab of the spreadsheet and then on “Info”</t>
  </si>
  <si>
    <t>Step 2: Click on “Protect Workbook” and select “Encrypt with Password”</t>
  </si>
  <si>
    <t>Step 3: Enter your new password, click on “ok” and then save the file</t>
  </si>
  <si>
    <t>Step 4: Close the file, re-open it and verify that it asks you for the password you just assigned</t>
  </si>
  <si>
    <t xml:space="preserve">Step 5: Provide the password to the Authority via email to registry@rpra.ca after submitting your registration form. </t>
  </si>
  <si>
    <t>2018 Units</t>
  </si>
  <si>
    <t>2019 Units</t>
  </si>
  <si>
    <t>2020 Units</t>
  </si>
  <si>
    <t>2018 Actual Weight (kgs)</t>
  </si>
  <si>
    <t>2019 Actual Weight (kgs)</t>
  </si>
  <si>
    <t>2020 Actual Weight (kgs)</t>
  </si>
  <si>
    <t>2018 Weight Using WCFs(kgs)</t>
  </si>
  <si>
    <t>2019 Weight Using WCFs(kgs)</t>
  </si>
  <si>
    <t>2020 Weight Using WCFs(kgs)</t>
  </si>
  <si>
    <t>*Note: as per formula in Section 2 of the O. Reg. 449/21: Hazardous and Special Products</t>
  </si>
  <si>
    <t>2018 Total Weight (kgs)</t>
  </si>
  <si>
    <t>2019 Total Weight (kgs)</t>
  </si>
  <si>
    <t>2020 Total Weight (kgs)</t>
  </si>
  <si>
    <t>Programs</t>
  </si>
  <si>
    <t>HSP</t>
  </si>
  <si>
    <t xml:space="preserve">Enter on the table below the units supplied in Ontario in 2018, 2019 and 2020. The weights will be calculated automatically if you indicated that you previously reported to SO or AMS above. Otherwise, enter the actual weights on columns F - H. </t>
  </si>
  <si>
    <t xml:space="preserve">Based on the information you provided above, your minimum management requirement for Oil Filters from Oct 1, 2021 to Dec 31, 2022 is: </t>
  </si>
  <si>
    <t>Summary and Fees</t>
  </si>
  <si>
    <t>Material Category</t>
  </si>
  <si>
    <t>Total Fees</t>
  </si>
  <si>
    <t xml:space="preserve">For information about how Registry Fees are calculated, visit our website: </t>
  </si>
  <si>
    <t>Oil Containers
(empty)</t>
  </si>
  <si>
    <t>Pesticides</t>
  </si>
  <si>
    <t>Solvents</t>
  </si>
  <si>
    <t>Non-Refillable
Pressurized Containers</t>
  </si>
  <si>
    <t>Refillable
Pressurized Containers</t>
  </si>
  <si>
    <t>Refillable
Propane Containers</t>
  </si>
  <si>
    <t>Fertilizers</t>
  </si>
  <si>
    <t>&lt;- Select Yes or No</t>
  </si>
  <si>
    <t>2. Please indicate in the cell below the date on which your organization first supplied refillable propane containers to consumers in Ontario ( month, year)</t>
  </si>
  <si>
    <t>Refillable Pressurized Containers - Category B</t>
  </si>
  <si>
    <t>Non-Refillable Pressurized Containers - Category A</t>
  </si>
  <si>
    <t>Refillable Propane Container - Category E</t>
  </si>
  <si>
    <t>Type of Container</t>
  </si>
  <si>
    <t>Is your company a refillable pressurized container producer?</t>
  </si>
  <si>
    <t>Is your company a non-refillable pressurized container producer?</t>
  </si>
  <si>
    <t>Is your company a refillable pressurized propane container producer?</t>
  </si>
  <si>
    <t xml:space="preserve">Billing Contact Information (if different from primary contact)
This individual will receive the invoice and payment instructions </t>
  </si>
  <si>
    <t>Indicate on the green cells below which of the following categories your company is a producer of:</t>
  </si>
  <si>
    <t>Fertilizers - Category D:</t>
  </si>
  <si>
    <t>Pressurized containers</t>
  </si>
  <si>
    <t>Paints and Coatings - Category B</t>
  </si>
  <si>
    <t>Proceed to complete the information required on the tabs.</t>
  </si>
  <si>
    <t>1.  It is comprised of 10 per cent or more of water-immiscible liquid hydrocarbons, including halogen-substituted liquid hydrocarbons.</t>
  </si>
  <si>
    <t>2.  It is flammable and is as described in Clause 4.2 and as defined in Clause 7.2 of CSA Standard Z752-03, “Definition of Household Hazardous Waste”, published in September 2003 by Canadian Standards Association</t>
  </si>
  <si>
    <t>Weight (kg/L)</t>
  </si>
  <si>
    <r>
      <t>P</t>
    </r>
    <r>
      <rPr>
        <b/>
        <sz val="11"/>
        <rFont val="Arial"/>
        <family val="2"/>
      </rPr>
      <t>esticides</t>
    </r>
    <r>
      <rPr>
        <sz val="8"/>
        <rFont val="Arial"/>
        <family val="2"/>
      </rPr>
      <t> </t>
    </r>
  </si>
  <si>
    <t xml:space="preserve">Producers of this category have to register with RPRA on or before November 30, 2021. Otherwise, producers should register within 30 days of any of these materials being supplied in Ontario. 
</t>
  </si>
  <si>
    <t>Solvents - Category B</t>
  </si>
  <si>
    <t>Pesticides - Category B</t>
  </si>
  <si>
    <t>Is your company a producer of pesticides?</t>
  </si>
  <si>
    <t>If your company is a producer of any other HSP material please go to the corresponding material tab to continue with the registration process.</t>
  </si>
  <si>
    <t>It is the producer's responsibility to safeguard their data. Please password protect this completed Excel registration form and provide the password via a separate email to registry@rpra.ca.  If you do not know how to password protect a file please refer to tab "Password Protection". If you require further assistance please contact us.</t>
  </si>
  <si>
    <t>Is your company a producer of paints and coatings?</t>
  </si>
  <si>
    <t xml:space="preserve">Oil Containers    </t>
  </si>
  <si>
    <t>Link to the Registry Procedure:</t>
  </si>
  <si>
    <t xml:space="preserve"> https://rpra.ca/wp-content/uploads/Registry-Procedure-Verification-and-Audit-HSP.pdf</t>
  </si>
  <si>
    <t>On or before November 30, 2021, every HSP producer shall register with the Resource Productivity and Recovery Authority (RPRA).</t>
  </si>
  <si>
    <t>SO</t>
  </si>
  <si>
    <t>PCA</t>
  </si>
  <si>
    <t>If your company previously reported to SO or PCA, please indicate in the green cell below which program you used to report to. If you did not previously report to SO or PCA, you must report actual weights and select "None of the above" on the green cell below:</t>
  </si>
  <si>
    <t>Based on the information provided above your company is:</t>
  </si>
  <si>
    <t xml:space="preserve">Confirmation of registration requirement: </t>
  </si>
  <si>
    <r>
      <rPr>
        <b/>
        <sz val="11"/>
        <rFont val="Calibri"/>
        <family val="2"/>
        <scheme val="minor"/>
      </rPr>
      <t xml:space="preserve">Confirmation of registration requirement: </t>
    </r>
    <r>
      <rPr>
        <sz val="11"/>
        <rFont val="Calibri"/>
        <family val="2"/>
        <scheme val="minor"/>
      </rPr>
      <t xml:space="preserve">
Based on the information provided above your company is:</t>
    </r>
  </si>
  <si>
    <t>Non-refillable Pressurized Containers</t>
  </si>
  <si>
    <t>2018 Weight (kgs)</t>
  </si>
  <si>
    <t>2019 Weight (kgs)</t>
  </si>
  <si>
    <t>2020 Weight (kgs)</t>
  </si>
  <si>
    <t>Solvents - 1 L</t>
  </si>
  <si>
    <t>Solvents - 18.9 L</t>
  </si>
  <si>
    <t>Solvents - 20 L</t>
  </si>
  <si>
    <t>Solvents - 250 ml</t>
  </si>
  <si>
    <t>Solvents - 3.78 L</t>
  </si>
  <si>
    <t>Solvents - 4 L</t>
  </si>
  <si>
    <t>Solvents - 473 ml</t>
  </si>
  <si>
    <t>Solvents - 500 ml</t>
  </si>
  <si>
    <t>Solvents - 946 ml</t>
  </si>
  <si>
    <t xml:space="preserve">Solvents     </t>
  </si>
  <si>
    <t>Is your company a producer of solvents?</t>
  </si>
  <si>
    <t>Indicate if the gross annual revenue of the company generated from products and services in Ontario in 2020 is greater than $2,000,000.</t>
  </si>
  <si>
    <t>If your company is not a producer of any of the materials listed above you may continue to the next step. If you are the producer of any of the materials listed above, indicate if the gross annual revenue of the company generated from products and services in Ontario in 2020 is greater than $2,000,000.</t>
  </si>
  <si>
    <t>2018 Volume (L)</t>
  </si>
  <si>
    <t>2019 Volume (L)</t>
  </si>
  <si>
    <t>2020 Volume (L)</t>
  </si>
  <si>
    <t>Paint Container Conversion Rates</t>
  </si>
  <si>
    <t xml:space="preserve">According to the HSP Regulation, a refillable propane container is a pressurized container that can be refilled, has a water capacity of 109 litres or less and is used only for propane. </t>
  </si>
  <si>
    <t>According to the HSP Regulation, an oil filter means a fluid filter, other than a gasoline filter, and includes:
(a)  a spin-on style filter or element-style fluid filter that is sold separately or as part of a product, that is used in hydraulic, transmission or internal combustion engine applications,
(b)  a filter used for oil, diesel fuel, storage tank fuel, coolant, household furnace fuel, and
(c)  a sump type automatic transmission filter</t>
  </si>
  <si>
    <t xml:space="preserve">Based on the information you provided above, your minimum management requirement for non-refillable pressurized containers from Oct 1, 2021 to Dec 31, 2022 is: </t>
  </si>
  <si>
    <t>HSP Regulation - Producer Registration Form</t>
  </si>
  <si>
    <t>The information required on the tables below must be completed for each of the HSP materials your company is a producer of under the HSP Regulation. Producers must submit this Registration Form directly to the Authority by emailing it to registry@rpra.ca on or before November 30, 2021 (see submission information on tab 10).</t>
  </si>
  <si>
    <t>RPRA Registration Number (if you are already registered for the Tires, EEE, Battery or Blue Box programs)</t>
  </si>
  <si>
    <t xml:space="preserve"> - Oil Filters (Automotive)</t>
  </si>
  <si>
    <t xml:space="preserve"> - Antifreeze (Automotive)</t>
  </si>
  <si>
    <t xml:space="preserve"> - Oil Containers (Automotive)</t>
  </si>
  <si>
    <t xml:space="preserve"> - Barometers (Mercury containing devices)</t>
  </si>
  <si>
    <t xml:space="preserve"> - Thermometers (Mercury containing devices)</t>
  </si>
  <si>
    <t xml:space="preserve"> - Thermostats (Mercury containing devices)</t>
  </si>
  <si>
    <r>
      <rPr>
        <b/>
        <sz val="11"/>
        <color theme="1"/>
        <rFont val="Calibri"/>
        <family val="2"/>
        <scheme val="minor"/>
      </rPr>
      <t>Producers may choose from the following options for reporting:</t>
    </r>
    <r>
      <rPr>
        <sz val="11"/>
        <color theme="1"/>
        <rFont val="Calibri"/>
        <family val="2"/>
        <scheme val="minor"/>
      </rPr>
      <t xml:space="preserve">
1. Producers can choose to report their supply data for each type of HSP as it was previously reported to Stewardship Ontario (SO) or Automotive Materials Stewardship (AMS). If data was reported to SO or AMS, producers will report to RPRA in the same manner as they did to SO or AMS. This option is only available to producers who reported their historical supply to SO or AMS.
2. Producers may report using their units and actual weights. To determine the number of units of each type of HSP supplied into Ontario, HSP producers may choose one of the following methodologies:
  2.1 The actual number of units of each type of HSP.
  2.2 The number of units of each type of HSP calculated using the formula set out in Appendix A of the Registry Procedure to determine the Ontario portion of the units of each type of HSP supplied into Canada.</t>
    </r>
  </si>
  <si>
    <t>If your company previously reported to SO or AMS and wish to report as it was previously reported to SO or AMS, please indicate in the green cell below which program you used to report to. If you did not previously report to SO or AMS, you must report actual weights and select "None of the above" on the green cell below:</t>
  </si>
  <si>
    <t>According to the HSP Regulation, oil container means a container that is used for the supply of new lubricating oil and that has a capacity of 30 litres or less.</t>
  </si>
  <si>
    <t>Note: Obligated producers of factory fill antifreeze in the automotive sector are not required to include the weight of factory fill antifreeze when they report the total weight of obligated antifreeze they supplied.</t>
  </si>
  <si>
    <t>If your company is a producer of any other HSP material, please go to the corresponding material tab to continue with the registration process.</t>
  </si>
  <si>
    <t>Producers may choose from the following options for reporting:
1. Producers can choose to report their supply data for each type of HSP as it was previously reported to Stewardship Ontario (SO) or Product Care Association (PCA). If data was reported to SO or PCA, producers will report to RPRA in the same manner as they did to SO or PCA. This option is only available to producers who reported their historical supply to Stewardship Ontario or PCA.  
2. Producers may report using their units and actual weights. To determine the number of units of each type of HSP supplied into Ontario, HSP producers may choose one of the following methodologies:
  2.1 The actual number of units of each type of HSP.
  2.2 The number of units of each type of HSP calculated using the formula set out in Appendix A of the Registry Procedure to determine the Ontario portion of the units of each type of HSP supplied into Canada.</t>
  </si>
  <si>
    <r>
      <t xml:space="preserve">According to the HSP Regulation, pesticides means a pesticide, fungicide, herbicide or insecticide that is registered under the Pest Control Products Act (Canada), that is designated as “DOMESTIC” class under the Pest Control Products Regulations (SOR/2006-124) and is required to bear the signal word “DANGER” or “WARNING” and the signal word “POISON” together with the related precautionary symbols set out in Schedule 3 of that Regulation, </t>
    </r>
    <r>
      <rPr>
        <b/>
        <sz val="11"/>
        <color theme="1"/>
        <rFont val="Calibri"/>
        <family val="2"/>
        <scheme val="minor"/>
      </rPr>
      <t xml:space="preserve">but does not include the following:
</t>
    </r>
    <r>
      <rPr>
        <sz val="11"/>
        <color theme="1"/>
        <rFont val="Calibri"/>
        <family val="2"/>
        <scheme val="minor"/>
      </rPr>
      <t xml:space="preserve">
1.  Insect repellents intended for personal use.
2.  Sanitizers, disinfectants and antimicrobial products.
3.  Pool chemicals.
4.  Diatomaceous earth.
5.  Pet products.
6.  Ant traps.
7.  Products regulated under the Food and Drugs Act (Canada).
8.  Insecticidal soaps.
9.  Commercial, agricultural and restricted classifications registered under the Pest Control Products Act (Canada).
10.  Product supplied in a container that has a capacity greater than 30 litres or 30 kilograms</t>
    </r>
  </si>
  <si>
    <t xml:space="preserve">If your company is not a producer of pesticides, please continue to the next material. </t>
  </si>
  <si>
    <r>
      <rPr>
        <b/>
        <sz val="11"/>
        <color theme="1"/>
        <rFont val="Calibri"/>
        <family val="2"/>
        <scheme val="minor"/>
      </rPr>
      <t>Producers may choose from the following options for reporting:</t>
    </r>
    <r>
      <rPr>
        <sz val="11"/>
        <color theme="1"/>
        <rFont val="Calibri"/>
        <family val="2"/>
        <scheme val="minor"/>
      </rPr>
      <t xml:space="preserve">
1. Producers can choose to report their supply data for each type of HSP as it was previously reported to Stewardship Ontario (SO) or Product Care Association (PCA). If data was reported to SO or PCA, producers will report to RPRA in the same manner as they did to SO or PCA. This option is only available to producers who reported their historical supply to SO or PCA.
2. Producers may report using their units and actual weights. To determine the number of units of each type of HSP supplied into Ontario, HSP producers may choose one of the following methodologies:
  2.1 The actual number of units of each type of HSP.
  2.2 The number of units of each type of HSP calculated using the formula set out in Appendix A of the Registry Procedure to determine the Ontario portion of the units of each type of HSP supplied into Canada.</t>
    </r>
  </si>
  <si>
    <t>If your company is not a producer of solvents, please continue to the next material. 
If your company previously reported to SO or PCA and wish to report as it was previously reported before, please indicate in the green cell below which program you used to report to. If you did not previously report to SO or PCA you must report actual weights and select "None of the above" on the green cell below:</t>
  </si>
  <si>
    <t>Producers may choose from the following options for reporting:
1. Producers can choose to report their supply data for each type of HSP as it was previously reported to Stewardship Ontario (SO) or Product Care Association (PCA). If data was reported to SO or PCA, producers will report to RPRA in the same manner as they did to SO or PCA. This option is only available to producers who reported their historical supply to SO or PCA.  
2. Producers may report using their units and actual weights. To determine the number of units of each type of HSP supplied into Ontario, HSP producers may choose one of the following methodologies:
  2.1 The actual number of units of each type of HSP.
  2.2 The number of units of each type of HSP calculated using the formula set out in Appendix A of the Registry Procedure to determine the Ontario portion of the units of each type of HSP supplied into Canada.</t>
  </si>
  <si>
    <r>
      <t xml:space="preserve">According to the HSP Regulation, a refillable pressurized container means a pressurized container that is used for the supply of a gas product and can be refilled, </t>
    </r>
    <r>
      <rPr>
        <b/>
        <sz val="11"/>
        <color theme="1"/>
        <rFont val="Calibri"/>
        <family val="2"/>
        <scheme val="minor"/>
      </rPr>
      <t xml:space="preserve">but does not include the following:
</t>
    </r>
    <r>
      <rPr>
        <sz val="11"/>
        <color theme="1"/>
        <rFont val="Calibri"/>
        <family val="2"/>
        <scheme val="minor"/>
      </rPr>
      <t>1.  A fire extinguisher,
2.  An aerosol container,
3.  A reservoir tank intended for air compressors,
4.  A cylinder that must be punctured for use, such as a small CO2 cylinder,
5.  A refillable propane container,
6.  A pressurized container that has a water capacity greater than 109 litres,</t>
    </r>
  </si>
  <si>
    <t>If your company is not a producer of refillable pressurized containers please continue to the next material. Otherwise, indicate in the green cell below if your company previously reported to Stewardship Ontario:</t>
  </si>
  <si>
    <t>If your company is not a producer of non-refillable pressurized containers please continue to the next material. Otherwise, indicate in the green cell below if your company previously reported to Stewardship Ontario:</t>
  </si>
  <si>
    <t>If your company is not a producer of refillable propane containers please continue to the next material. Othwerwise, continue to the next question.</t>
  </si>
  <si>
    <t>Is your company a producer of fertilizers?</t>
  </si>
  <si>
    <r>
      <rPr>
        <b/>
        <sz val="11"/>
        <color theme="1"/>
        <rFont val="Calibri"/>
        <family val="2"/>
        <scheme val="minor"/>
      </rPr>
      <t xml:space="preserve">Barometers: </t>
    </r>
    <r>
      <rPr>
        <sz val="11"/>
        <color theme="1"/>
        <rFont val="Calibri"/>
        <family val="2"/>
        <scheme val="minor"/>
      </rPr>
      <t>Means a barometer intended for residential use, that contains mercury and may contain electronic components.</t>
    </r>
  </si>
  <si>
    <r>
      <rPr>
        <b/>
        <sz val="11"/>
        <color theme="1"/>
        <rFont val="Calibri"/>
        <family val="2"/>
        <scheme val="minor"/>
      </rPr>
      <t>Thermometers:</t>
    </r>
    <r>
      <rPr>
        <sz val="11"/>
        <color theme="1"/>
        <rFont val="Calibri"/>
        <family val="2"/>
        <scheme val="minor"/>
      </rPr>
      <t xml:space="preserve"> Means a thermometer that is intended for residential use to measure body or air temperature and that contains mercury and may contain electronic components.</t>
    </r>
  </si>
  <si>
    <r>
      <rPr>
        <b/>
        <sz val="11"/>
        <color theme="1"/>
        <rFont val="Calibri"/>
        <family val="2"/>
        <scheme val="minor"/>
      </rPr>
      <t>Thermostats:</t>
    </r>
    <r>
      <rPr>
        <sz val="11"/>
        <color theme="1"/>
        <rFont val="Calibri"/>
        <family val="2"/>
        <scheme val="minor"/>
      </rPr>
      <t xml:space="preserve"> Means a thermostat that contains mercury and may contain electronic components.</t>
    </r>
  </si>
  <si>
    <t>Indicate on the table below which materials are you the producer of:</t>
  </si>
  <si>
    <t>Barometers, Thermometers or Thermostats</t>
  </si>
  <si>
    <t>https://rpra.ca/wp-content/uploads/2021-Registry-Fees-for-Blue-Box-and-HSP_Fee-Schedule_August-24-2021-updated.pdf</t>
  </si>
  <si>
    <t xml:space="preserve">After you submit this form, a Compliance Officer will review the information provided and create your account. We will also send your Billing Contact an invoice for your Registry Fee via email, along with instructions on how to pay. </t>
  </si>
  <si>
    <t>Reported to SO or AMS</t>
  </si>
  <si>
    <t>Min. Mgmt Req</t>
  </si>
  <si>
    <t>CONFIRMATION OF REQ.</t>
  </si>
  <si>
    <t>1. Minimum Management Requirement - Only applicable to oil filters and non-refillable containers</t>
  </si>
  <si>
    <t>Based on the information you provided, your minimum management requirement for the performance period from October 1, 2021 to December 31, 2022 is:</t>
  </si>
  <si>
    <t>2. Summary and Fees</t>
  </si>
  <si>
    <t>Weight (kg)</t>
  </si>
  <si>
    <t>Mercury-containing devices - Barometers, Thermometers, Thermostats - Category C</t>
  </si>
  <si>
    <t>According to the HSP Regulation, solvents means a liquid intended to be used to dissolve or thin a compatible substance, is supplied in a container that has a capacity of 30 litres or 30 kilograms or less, and that meets one or both of the following criteria:</t>
  </si>
  <si>
    <r>
      <t xml:space="preserve">According to the HSP Regulation, paints and coatings means latex, oil or solvent-based architectural coatings and includes paints and stains, whether tinted or untinted, non-pesticide marine paints and aerosol paints for automotive, craft and industrial applications, </t>
    </r>
    <r>
      <rPr>
        <b/>
        <sz val="11"/>
        <color theme="1"/>
        <rFont val="Calibri"/>
        <family val="2"/>
        <scheme val="minor"/>
      </rPr>
      <t xml:space="preserve">but does not include,
</t>
    </r>
    <r>
      <rPr>
        <sz val="11"/>
        <color theme="1"/>
        <rFont val="Calibri"/>
        <family val="2"/>
        <scheme val="minor"/>
      </rPr>
      <t xml:space="preserve">
(a)  non-aerosol paints intended for automotive or industrial applications or crafts,
(b)  paints or wood preservatives that are registered as a pesticide under the Pest Control Products Act (Canada),
(c)  stuccos and spackling compounds,
(d)  polishes and waxes,
(e)  caulking and sealants, or
(f)  paints and coatings that are supplied in a container that has a capacity greater than 30 litres or 30 kilograms</t>
    </r>
  </si>
  <si>
    <r>
      <t>Producers of oil filters, oil containers and/or antifreeze have to register with RPRA on or befo</t>
    </r>
    <r>
      <rPr>
        <sz val="11"/>
        <rFont val="Calibri"/>
        <family val="2"/>
        <scheme val="minor"/>
      </rPr>
      <t>re November 30</t>
    </r>
    <r>
      <rPr>
        <sz val="11"/>
        <color theme="1"/>
        <rFont val="Calibri"/>
        <family val="2"/>
        <scheme val="minor"/>
      </rPr>
      <t xml:space="preserve">, 2021 if oil filters, oil containers and/or antifreeze were supplied in Ontario between January 1, 2018 and October 31, 2021. </t>
    </r>
  </si>
  <si>
    <t xml:space="preserve">Producers have to register with RPRA on or before November 30, 2021 if paints or coatings were supplied into Ontario between January 1, 2018 and October 31, 2021. </t>
  </si>
  <si>
    <r>
      <t>Producers of pesticides have to register with RPRA on or befo</t>
    </r>
    <r>
      <rPr>
        <sz val="11"/>
        <rFont val="Calibri"/>
        <family val="2"/>
        <scheme val="minor"/>
      </rPr>
      <t>re November 30</t>
    </r>
    <r>
      <rPr>
        <sz val="11"/>
        <color theme="1"/>
        <rFont val="Calibri"/>
        <family val="2"/>
        <scheme val="minor"/>
      </rPr>
      <t xml:space="preserve">, 2021 if pesticides were supplied in Ontario between January 1, 2018 and October 31, 2021. </t>
    </r>
  </si>
  <si>
    <r>
      <t>Producers of solvents have to register with RPRA on or befo</t>
    </r>
    <r>
      <rPr>
        <sz val="11"/>
        <rFont val="Calibri"/>
        <family val="2"/>
        <scheme val="minor"/>
      </rPr>
      <t>re November 30</t>
    </r>
    <r>
      <rPr>
        <sz val="11"/>
        <color theme="1"/>
        <rFont val="Calibri"/>
        <family val="2"/>
        <scheme val="minor"/>
      </rPr>
      <t xml:space="preserve">, 2021 if solvents were supplied in Ontario between January 1, 2018 and October 31, 2021. </t>
    </r>
  </si>
  <si>
    <t>Fertilizer producers have to register with RPRA on or before November 30, 2021 if the fertilizer was supplied in Ontario between January 1, 2018 and October 31, 2021. Otherwise, fertilizer producers should register within 30 days of fertilizer being supplied in Ontario. 
According to the HSP Regulation, a fertilizer is any substance or mixture of substances containing nitrogen, phosphorus, potassium or other plant food, manufactured, sold or represented for use as a plant nutrient and regulated under the Fertilizers Act (Canada), but does not include,
(a)  fertilizer that is used for commercial or agricultural purposes,
(b)  fertilizer that contains inoculants, coated seeds or uncoated seeds, or
(c)  fertilizer that is supplied in a container that has a capacity of greater than 30 litres or 30 kilograms.</t>
  </si>
  <si>
    <t>Based on the information you provided, the total average weight and fees for each material category is the following:</t>
  </si>
  <si>
    <t>Stewardship Ontario Number (if applicable)</t>
  </si>
  <si>
    <t xml:space="preserve">Have you retained the services of a PRO? If  so, type the name(s) of the PRO in the green cell below: </t>
  </si>
  <si>
    <t xml:space="preserve">Have you retained the services of a PRO? If so, type the name(s) of the PRO in the green cell below: </t>
  </si>
  <si>
    <t xml:space="preserve">Producer Responsibility Organization: </t>
  </si>
  <si>
    <t>Conversion Factor (EA)</t>
  </si>
  <si>
    <t>PRO</t>
  </si>
  <si>
    <t>Program they reported before</t>
  </si>
  <si>
    <r>
      <rPr>
        <b/>
        <sz val="14"/>
        <rFont val="Calibri"/>
        <family val="2"/>
        <scheme val="minor"/>
      </rPr>
      <t>ATTENTION: It is an offence to submit false or misleading information to the Authority</t>
    </r>
    <r>
      <rPr>
        <sz val="14"/>
        <rFont val="Calibri"/>
        <family val="2"/>
        <scheme val="minor"/>
      </rPr>
      <t xml:space="preserve">
</t>
    </r>
  </si>
  <si>
    <r>
      <rPr>
        <b/>
        <sz val="16"/>
        <rFont val="Calibri"/>
        <family val="2"/>
        <scheme val="minor"/>
      </rPr>
      <t>ATTENTION: It is an offence to submit false or misleading information to the Authority</t>
    </r>
    <r>
      <rPr>
        <sz val="16"/>
        <rFont val="Calibri"/>
        <family val="2"/>
        <scheme val="minor"/>
      </rPr>
      <t xml:space="preserve">
</t>
    </r>
  </si>
  <si>
    <t>Program they reported to</t>
  </si>
  <si>
    <t>Did they report to SO?</t>
  </si>
  <si>
    <t>Date</t>
  </si>
  <si>
    <t>Gross Annual Revenue</t>
  </si>
  <si>
    <t>If your company is not a producer of fertilizer, please continue to the next material. Otherwise, indicate in the cell below the date on which your organization first supplied fertilizers to consumers in Ontario (month, year).</t>
  </si>
  <si>
    <t xml:space="preserve">Refillable propane container producers have to register with RPRA on or before November 1, 2021 if the refillable propane containers were supplied in Ontario between January 1, 2018 and October 31, 2021. Otherwise, producers should register within 30 days of pressurized containers being supplied in Ontario. </t>
  </si>
  <si>
    <t>2018 Volume or Weight (L or Kgs)</t>
  </si>
  <si>
    <t>2019 Volume or Weight (L or Kgs)</t>
  </si>
  <si>
    <t>2020 Volume or Weight (L or Kgs)</t>
  </si>
  <si>
    <t>Paint - 5.01 to 30 Litres</t>
  </si>
  <si>
    <t>When reporting your supply of paints and coatings, the producer must include the weight of the products’ primary packaging, except for primary packaging that has a capacity of greater than 30 litres or 30 kilograms. 
For the purposes of this Regulation, primary packaging does not include the following: corrugated and boxboard boxes, plastic film, shrink wrap or printed materials. 
Under the new HSP Regulation, supply data for paints and coatings must include data from all sectors (includes all IC&amp;I).</t>
  </si>
  <si>
    <t>Under the new HSP Regulation, supply data for solvents must include data from all sectors (includes all IC&amp;I).</t>
  </si>
  <si>
    <t>Under the new HSP Regulation, supply data for pesticides must include data from all sectors (includes all IC&amp;I).</t>
  </si>
  <si>
    <t>Refillable pressurized container producers have to register with RPRA on or before November 30, 2021 if the producer’s average weight of supply is above 8 tonnes in previous years. Otherwise, a producer must register on or before July 31 of the first calendar year in which the producer exceeds that threshold. Under the new HSP Regulation, supply data for refillable pressurized containers must include data from all sectors (includes all IC&amp;I).</t>
  </si>
  <si>
    <t>Non-refillable pressurized container producers have to register with RPRA on or before November 30, 2021 if the producer’s average weight of supply is above 3 tonnes in previous years. Otherwise, a producer must register on or before July 31 of the first calendar year in which the producer exceeds that threshold. Under the new HSP Regulation, supply data for non-refillable pressurized containers must include data from all sectors (includes all IC&amp;I).</t>
  </si>
  <si>
    <t>2018 Weight Using WCFs (kgs)</t>
  </si>
  <si>
    <t>2019 Weight Using WCFs (kgs)</t>
  </si>
  <si>
    <t>2020 Weight Using WCFs (kgs)</t>
  </si>
  <si>
    <t>Is your company a producer of oil filters?</t>
  </si>
  <si>
    <t xml:space="preserve">If your company is not a producer of paints and coatings please continue to the next material. </t>
  </si>
  <si>
    <t xml:space="preserve">If your company is not a producer of oil filters please continue to the next material. </t>
  </si>
  <si>
    <t>Is your company a producer of oil containers?</t>
  </si>
  <si>
    <t xml:space="preserve">If your company is not a producer of oil containers please continue to the next material. </t>
  </si>
  <si>
    <t>According to the HSP Regulation, antifreeze is a product containing ethylene or propylene glycol that is used or intended for use as a vehicle engine coolant and includes,
(a)  the initial antifreeze supplied with a new vehicle, and
(b)  antifreeze that is premixed and concentrated</t>
  </si>
  <si>
    <t xml:space="preserve">When reporting your supply of antifreeze, the producer must include the weight of the products’ primary packaging, except for primary packaging that has a capacity of greater than 30 litres or 30 kilograms. 
For the purposes of this Regulation, primary packaging does not include the following: corrugated and boxboard boxes, plastic film, shrink wrap or printed materials. </t>
  </si>
  <si>
    <t>2019 Unit</t>
  </si>
  <si>
    <t>Is your company a producer of antifreeze?</t>
  </si>
  <si>
    <t xml:space="preserve">If your company is not a producer of antifreeze please continue to the next material. </t>
  </si>
  <si>
    <t>MMR</t>
  </si>
  <si>
    <r>
      <t xml:space="preserve">According to the HSP Regulation, a non-refillable pressurized container means a pressurized container that is used for the supply of a gas product, including propane, but cannot be refilled and </t>
    </r>
    <r>
      <rPr>
        <b/>
        <sz val="11"/>
        <color theme="1"/>
        <rFont val="Calibri"/>
        <family val="2"/>
        <scheme val="minor"/>
      </rPr>
      <t>does not include the following:</t>
    </r>
    <r>
      <rPr>
        <sz val="11"/>
        <color theme="1"/>
        <rFont val="Calibri"/>
        <family val="2"/>
        <scheme val="minor"/>
      </rPr>
      <t xml:space="preserve">
1.  An aerosol container,
2.  A fire extinguisher,
3.  A cylinder that must be punctured for use, such as a small CO2 cylinder,
4.  A pressurized container that has a water capacity greater than 109 litres,</t>
    </r>
  </si>
  <si>
    <t>2018 Litres</t>
  </si>
  <si>
    <t xml:space="preserve">Enter on the table below the units supplied to consumers in Ontario in 2018, 2019 and 2020 - exclude IC&amp;I. The weights will be calculated automatically if you indicated that you previously reported to SO or PCA above. Otherwise, enter the actual weights on columns F - H. </t>
  </si>
  <si>
    <t>Enter the weights of pesticides supplied to consumers in Ontario in 2018, 2019 and 2020 in the table below - exclude IC&amp;I:</t>
  </si>
  <si>
    <t xml:space="preserve">Enter on the table below the units supplied to the industrial, commercial and institutional sector in Ontario in 2018, 2019 and 2020. The weights will be calculated automatically if you indicated that you previously reported to SO or PCA above. Otherwise, enter the actual weights on columns F - H. </t>
  </si>
  <si>
    <t>Enter the weights of pesticides supplied in Ontario to the industrial, commercial and institutional sector in 2018, 2019 and 2020 in the table below:</t>
  </si>
  <si>
    <t xml:space="preserve">Enter on the table below the units supplied in Ontario to the industrial, commercial and institutional sector in 2018, 2019 and 2020. The weights will be calculated automatically if you indicated that you previously reported to SO or PCA above. Otherwise, enter the actual weights on columns F - H. </t>
  </si>
  <si>
    <t xml:space="preserve">Enter on the table below the units supplied to consumers in Ontario in 2018, 2019 and 2020 - exclude IC&amp;I. If you indicated above that your company previously reported to Stewardship Ontario, the weights will be calculated automatically. Otherwise, enter the actual weights on columns F - H. </t>
  </si>
  <si>
    <t xml:space="preserve">Enter on the table below the units supplied in Ontario to the industrial, commercial and institutional sector in 2018, 2019 and 2020. If you indicated above that your company previously reported to Stewardship Ontario, the weights will be calculated automatically. Otherwise, enter the actual weights on columns F - H. </t>
  </si>
  <si>
    <t xml:space="preserve">Enter on the table below the units supplied to consumers in Ontario in 2018, 2019 and 2020. If you indicated above that your company previously reported to Stewardship Ontario, the weights will be calculated automatically. Otherwise, enter the actual weights on columns F - H. </t>
  </si>
  <si>
    <t xml:space="preserve">Enter on the table below the units supplied in Ontario  to the industrial, commercial and institutional sector in 2018, 2019 and 2020. If you indicated above that your company previously reported to Stewardship Ontario, the weights will be calculated automatically. Otherwise, enter the actual weights on columns F - H. </t>
  </si>
  <si>
    <t xml:space="preserve"> Conversion Factor  (kg/L)</t>
  </si>
  <si>
    <t>Conversion Factor (kg/L)</t>
  </si>
  <si>
    <t>2019 Litres</t>
  </si>
  <si>
    <t>2020 Litres</t>
  </si>
  <si>
    <t>2018, 2019 and 2020 Average Weight (kg)*</t>
  </si>
  <si>
    <t>Packaged (premix or concentrate)</t>
  </si>
  <si>
    <t>Bulk (premix or concentrate)</t>
  </si>
  <si>
    <t xml:space="preserve">If you previously reported to AMS you may report the same way you used to report by using the table below. If so, enter the volume supplied in Ontario in 2018, 2019 and 2020. The weights will be calculated automatically if you indicated that you previously reported to AMS above (cell B20). If you never reported to SO or AMS, enter the actual weights on columns F - H. </t>
  </si>
  <si>
    <t>If you previously reported to Stewardship Ontario you may report the same way you used to report by using the table below. If so, enter the volume supplied in Ontario in 2018, 2019 and 2020. The weights will be calculated automatically if you indicated that you previously reported to SO above (cell B20).</t>
  </si>
  <si>
    <t>* The average considered for the purposes of calculating the fees for paints and coatings, pesticides, solvents, refillable pressurized containers, non-refillable pressurized containers is based of supply made into the sectors identified for each material type in the 2021 rules for stewards under the Municipal Hazardous or Special Waste (MHSW) programs (i.e. only includes kilograms considered for fee calculation and does not apply to IC&amp;I)</t>
  </si>
  <si>
    <t>Is your company a NON-refillable pressurized container producer?</t>
  </si>
  <si>
    <t>Portal</t>
  </si>
  <si>
    <t>Automotive Portal</t>
  </si>
  <si>
    <t>PCS Portal</t>
  </si>
  <si>
    <t>Pressurized containers Portal</t>
  </si>
  <si>
    <t>Propane Portal</t>
  </si>
  <si>
    <t>Pesticides Portal</t>
  </si>
  <si>
    <t>Fertilizers Portal</t>
  </si>
  <si>
    <t>Mercury Portal</t>
  </si>
  <si>
    <t>Create Reg. Detail?</t>
  </si>
  <si>
    <t>Registration for each material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</si>
</sst>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 #,##0.00_-;\-* #,##0.00_-;_-* &quot;-&quot;??_-;_-@_-"/>
    <numFmt numFmtId="166" formatCode="_-* #,##0_-;\-* #,##0_-;_-* &quot;-&quot;??_-;_-@_-"/>
    <numFmt numFmtId="167" formatCode="#,##0.0000_);\(#,##0.0000\)"/>
    <numFmt numFmtId="168" formatCode="_-&quot;$&quot;* #,##0.00_-;\-&quot;$&quot;* #,##0.00_-;_-&quot;$&quot;* &quot;-&quot;??_-;_-@_-"/>
    <numFmt numFmtId="169" formatCode="[$-409]mmmmm\-yy;@"/>
    <numFmt numFmtId="170" formatCode="[$-409]mmm\-yy;@"/>
    <numFmt numFmtId="171" formatCode="0.000"/>
  </numFmts>
  <fonts count="5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5" tint="-0.249977111117893"/>
      <name val="Calibri"/>
      <family val="2"/>
      <scheme val="minor"/>
    </font>
    <font>
      <u/>
      <sz val="11"/>
      <color theme="10"/>
      <name val="Calibri"/>
      <family val="2"/>
      <scheme val="minor"/>
    </font>
    <font>
      <b/>
      <sz val="11"/>
      <color theme="9" tint="-0.249977111117893"/>
      <name val="Calibri"/>
      <family val="2"/>
      <scheme val="minor"/>
    </font>
    <font>
      <sz val="8"/>
      <name val="Calibri"/>
      <family val="2"/>
      <scheme val="minor"/>
    </font>
    <font>
      <sz val="11"/>
      <color rgb="FF000000"/>
      <name val="Calibri"/>
      <family val="2"/>
    </font>
    <font>
      <b/>
      <sz val="11"/>
      <color rgb="FF000000"/>
      <name val="Calibri"/>
      <family val="2"/>
    </font>
    <font>
      <sz val="11"/>
      <color rgb="FFFF0000"/>
      <name val="Calibri"/>
      <family val="2"/>
    </font>
    <font>
      <u/>
      <sz val="11"/>
      <color theme="1"/>
      <name val="Calibri"/>
      <family val="2"/>
      <scheme val="minor"/>
    </font>
    <font>
      <i/>
      <sz val="11"/>
      <color theme="1"/>
      <name val="Calibri"/>
      <family val="2"/>
      <scheme val="minor"/>
    </font>
    <font>
      <i/>
      <sz val="11"/>
      <name val="Calibri"/>
      <family val="2"/>
      <scheme val="minor"/>
    </font>
    <font>
      <i/>
      <sz val="10"/>
      <name val="Calibri"/>
      <family val="2"/>
      <scheme val="minor"/>
    </font>
    <font>
      <b/>
      <sz val="11"/>
      <color theme="5" tint="-0.249977111117893"/>
      <name val="Calibri"/>
      <family val="2"/>
      <scheme val="minor"/>
    </font>
    <font>
      <b/>
      <sz val="11"/>
      <color rgb="FFFF0000"/>
      <name val="Calibri"/>
      <family val="2"/>
      <scheme val="minor"/>
    </font>
    <font>
      <b/>
      <u/>
      <sz val="11"/>
      <color theme="1"/>
      <name val="Calibri"/>
      <family val="2"/>
      <scheme val="minor"/>
    </font>
    <font>
      <sz val="11"/>
      <color theme="4"/>
      <name val="Calibri"/>
      <family val="2"/>
      <scheme val="minor"/>
    </font>
    <font>
      <sz val="8"/>
      <color theme="1"/>
      <name val="Arial"/>
      <family val="2"/>
    </font>
    <font>
      <sz val="12"/>
      <color rgb="FF000000"/>
      <name val="Calibri"/>
      <family val="2"/>
    </font>
    <font>
      <sz val="10"/>
      <color theme="1"/>
      <name val="Arial"/>
      <family val="2"/>
    </font>
    <font>
      <sz val="11"/>
      <color rgb="FF000000"/>
      <name val="Arial"/>
      <family val="2"/>
    </font>
    <font>
      <b/>
      <sz val="11"/>
      <name val="Arial"/>
      <family val="2"/>
    </font>
    <font>
      <sz val="8"/>
      <name val="Arial"/>
      <family val="2"/>
    </font>
    <font>
      <sz val="11"/>
      <color rgb="FF000000"/>
      <name val="Calibri"/>
      <family val="2"/>
      <scheme val="minor"/>
    </font>
    <font>
      <sz val="11"/>
      <name val="Calibri"/>
      <family val="2"/>
    </font>
    <font>
      <i/>
      <sz val="10"/>
      <color theme="1"/>
      <name val="Calibri"/>
      <family val="2"/>
      <scheme val="minor"/>
    </font>
    <font>
      <sz val="11"/>
      <color theme="9" tint="-0.249977111117893"/>
      <name val="Calibri"/>
      <family val="2"/>
      <scheme val="minor"/>
    </font>
    <font>
      <b/>
      <i/>
      <sz val="11"/>
      <color theme="1"/>
      <name val="Calibri"/>
      <family val="2"/>
      <scheme val="minor"/>
    </font>
    <font>
      <b/>
      <u/>
      <sz val="11"/>
      <color theme="10"/>
      <name val="Calibri"/>
      <family val="2"/>
      <scheme val="minor"/>
    </font>
    <font>
      <u val="singleAccounting"/>
      <sz val="11"/>
      <name val="Calibri"/>
      <family val="2"/>
      <scheme val="minor"/>
    </font>
    <font>
      <b/>
      <u/>
      <sz val="14"/>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14"/>
      <name val="Calibri"/>
      <family val="2"/>
      <scheme val="minor"/>
    </font>
    <font>
      <sz val="14"/>
      <color rgb="FFFF0000"/>
      <name val="Calibri"/>
      <family val="2"/>
      <scheme val="minor"/>
    </font>
    <font>
      <u/>
      <sz val="14"/>
      <color theme="1"/>
      <name val="Calibri"/>
      <family val="2"/>
      <scheme val="minor"/>
    </font>
    <font>
      <b/>
      <sz val="14"/>
      <color rgb="FF000000"/>
      <name val="Calibri"/>
      <family val="2"/>
    </font>
    <font>
      <b/>
      <u val="singleAccounting"/>
      <sz val="11"/>
      <name val="Calibri"/>
      <family val="2"/>
      <scheme val="minor"/>
    </font>
    <font>
      <b/>
      <sz val="14"/>
      <color theme="9" tint="-0.249977111117893"/>
      <name val="Calibri"/>
      <family val="2"/>
      <scheme val="minor"/>
    </font>
    <font>
      <b/>
      <sz val="16"/>
      <color theme="1"/>
      <name val="Calibri"/>
      <family val="2"/>
      <scheme val="minor"/>
    </font>
    <font>
      <sz val="16"/>
      <color theme="1"/>
      <name val="Calibri"/>
      <family val="2"/>
      <scheme val="minor"/>
    </font>
    <font>
      <sz val="16"/>
      <name val="Calibri"/>
      <family val="2"/>
      <scheme val="minor"/>
    </font>
    <font>
      <b/>
      <sz val="16"/>
      <name val="Calibri"/>
      <family val="2"/>
      <scheme val="minor"/>
    </font>
  </fonts>
  <fills count="15">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E2EFD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BC9BFF"/>
        <bgColor indexed="64"/>
      </patternFill>
    </fill>
    <fill>
      <patternFill patternType="solid">
        <fgColor rgb="FFFFE1F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0" fontId="9" fillId="0" borderId="0" applyNumberForma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cellStyleXfs>
  <cellXfs count="331">
    <xf numFmtId="0" fontId="0" fillId="0" borderId="0" xfId="0"/>
    <xf numFmtId="0" fontId="5" fillId="0" borderId="0" xfId="0" applyFont="1" applyProtection="1">
      <protection locked="0"/>
    </xf>
    <xf numFmtId="0" fontId="4" fillId="0" borderId="0" xfId="0" applyFont="1"/>
    <xf numFmtId="0" fontId="0" fillId="0" borderId="10" xfId="0" applyBorder="1"/>
    <xf numFmtId="0" fontId="0" fillId="0" borderId="10" xfId="0" applyBorder="1" applyAlignment="1">
      <alignment vertical="center"/>
    </xf>
    <xf numFmtId="43" fontId="0" fillId="0" borderId="0" xfId="0" applyNumberFormat="1"/>
    <xf numFmtId="0" fontId="0" fillId="0" borderId="0" xfId="0" applyAlignment="1">
      <alignment horizontal="left" vertical="top" wrapText="1"/>
    </xf>
    <xf numFmtId="0" fontId="12" fillId="0" borderId="10" xfId="0" applyFont="1" applyBorder="1" applyAlignment="1">
      <alignment vertical="center"/>
    </xf>
    <xf numFmtId="0" fontId="12" fillId="0" borderId="0" xfId="0" applyFont="1" applyFill="1" applyBorder="1" applyAlignment="1">
      <alignment vertical="center"/>
    </xf>
    <xf numFmtId="0" fontId="0" fillId="0" borderId="0" xfId="0" applyBorder="1"/>
    <xf numFmtId="0" fontId="12" fillId="0" borderId="0" xfId="0" applyFont="1" applyBorder="1" applyAlignment="1">
      <alignment vertical="center"/>
    </xf>
    <xf numFmtId="0" fontId="0" fillId="0" borderId="0" xfId="0" applyFill="1" applyBorder="1"/>
    <xf numFmtId="0" fontId="13" fillId="0" borderId="0" xfId="0" applyFont="1" applyFill="1" applyBorder="1" applyAlignment="1">
      <alignment vertical="center"/>
    </xf>
    <xf numFmtId="0" fontId="0" fillId="0" borderId="0" xfId="0" applyAlignment="1">
      <alignment wrapText="1"/>
    </xf>
    <xf numFmtId="0" fontId="12" fillId="0" borderId="10" xfId="0" applyFont="1" applyFill="1" applyBorder="1" applyAlignment="1">
      <alignment vertical="center"/>
    </xf>
    <xf numFmtId="0" fontId="7" fillId="0" borderId="0" xfId="0" applyFont="1"/>
    <xf numFmtId="0" fontId="10" fillId="0" borderId="0" xfId="0" applyFont="1"/>
    <xf numFmtId="0" fontId="6" fillId="0" borderId="0" xfId="0" applyFont="1"/>
    <xf numFmtId="0" fontId="8" fillId="0" borderId="0" xfId="0" applyFont="1"/>
    <xf numFmtId="166" fontId="18" fillId="0" borderId="0" xfId="1" applyNumberFormat="1" applyFont="1" applyFill="1" applyAlignment="1" applyProtection="1">
      <alignment horizontal="left" vertical="center"/>
    </xf>
    <xf numFmtId="0" fontId="0" fillId="3" borderId="22" xfId="0" applyFill="1" applyBorder="1" applyAlignment="1" applyProtection="1">
      <alignment horizontal="center" vertical="center"/>
      <protection locked="0"/>
    </xf>
    <xf numFmtId="0" fontId="23" fillId="0" borderId="0" xfId="0" applyFont="1" applyAlignment="1">
      <alignment vertical="center"/>
    </xf>
    <xf numFmtId="0" fontId="6" fillId="3" borderId="10" xfId="0" applyFont="1" applyFill="1" applyBorder="1" applyAlignment="1" applyProtection="1">
      <alignment horizontal="center" vertical="center"/>
      <protection locked="0"/>
    </xf>
    <xf numFmtId="0" fontId="12"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wrapText="1"/>
    </xf>
    <xf numFmtId="164" fontId="0" fillId="0" borderId="0" xfId="1" applyNumberFormat="1" applyFont="1" applyBorder="1" applyAlignment="1">
      <alignment vertical="center"/>
    </xf>
    <xf numFmtId="0" fontId="0" fillId="0" borderId="0" xfId="0" quotePrefix="1" applyBorder="1"/>
    <xf numFmtId="0" fontId="29" fillId="0" borderId="0" xfId="0" applyFont="1" applyBorder="1"/>
    <xf numFmtId="0" fontId="13" fillId="4" borderId="10" xfId="0" applyFont="1" applyFill="1" applyBorder="1" applyAlignment="1">
      <alignment vertical="center" wrapText="1"/>
    </xf>
    <xf numFmtId="0" fontId="13" fillId="5" borderId="10" xfId="0" applyFont="1" applyFill="1" applyBorder="1" applyAlignment="1">
      <alignment vertical="center" wrapText="1"/>
    </xf>
    <xf numFmtId="0" fontId="13" fillId="0" borderId="0" xfId="0" applyFont="1" applyBorder="1" applyAlignment="1">
      <alignment vertical="center"/>
    </xf>
    <xf numFmtId="0" fontId="7" fillId="5" borderId="10" xfId="0" applyFont="1" applyFill="1" applyBorder="1" applyAlignment="1">
      <alignment vertical="center" wrapText="1"/>
    </xf>
    <xf numFmtId="0" fontId="0" fillId="0" borderId="10" xfId="0" applyFont="1" applyBorder="1" applyAlignment="1">
      <alignment horizontal="right" vertical="center" wrapText="1"/>
    </xf>
    <xf numFmtId="0" fontId="24" fillId="0" borderId="10" xfId="0" applyFont="1" applyBorder="1" applyAlignment="1">
      <alignment horizontal="center" vertical="center"/>
    </xf>
    <xf numFmtId="0" fontId="25" fillId="0" borderId="10" xfId="0" applyFont="1" applyFill="1" applyBorder="1" applyAlignment="1">
      <alignment vertical="top"/>
    </xf>
    <xf numFmtId="0" fontId="26" fillId="0" borderId="10" xfId="0" applyFont="1" applyFill="1" applyBorder="1" applyAlignment="1">
      <alignment horizontal="right" vertical="center" wrapText="1"/>
    </xf>
    <xf numFmtId="0" fontId="24" fillId="0" borderId="0" xfId="0" applyFont="1" applyBorder="1" applyAlignment="1">
      <alignment vertical="center"/>
    </xf>
    <xf numFmtId="0" fontId="24" fillId="0" borderId="0" xfId="0" applyFont="1" applyBorder="1" applyAlignment="1">
      <alignment horizontal="center" vertical="center"/>
    </xf>
    <xf numFmtId="0" fontId="4" fillId="0" borderId="0" xfId="0" applyFont="1" applyAlignment="1">
      <alignment vertical="center"/>
    </xf>
    <xf numFmtId="0" fontId="23" fillId="0" borderId="0" xfId="0" applyFont="1" applyFill="1" applyAlignment="1">
      <alignment vertical="center"/>
    </xf>
    <xf numFmtId="0" fontId="0" fillId="0" borderId="27" xfId="0" applyBorder="1" applyProtection="1">
      <protection locked="0"/>
    </xf>
    <xf numFmtId="0" fontId="0" fillId="0" borderId="27" xfId="0" applyBorder="1" applyAlignment="1" applyProtection="1">
      <alignment vertical="center"/>
      <protection locked="0"/>
    </xf>
    <xf numFmtId="166" fontId="0" fillId="0" borderId="22" xfId="3" applyNumberFormat="1" applyFont="1" applyBorder="1" applyAlignment="1" applyProtection="1">
      <alignment horizontal="center" vertical="center"/>
    </xf>
    <xf numFmtId="37" fontId="0" fillId="0" borderId="37" xfId="3" applyNumberFormat="1" applyFont="1" applyFill="1" applyBorder="1" applyAlignment="1" applyProtection="1">
      <alignment horizontal="center" vertical="center" wrapText="1"/>
    </xf>
    <xf numFmtId="167" fontId="0" fillId="0" borderId="37" xfId="3" applyNumberFormat="1" applyFont="1" applyFill="1" applyBorder="1" applyAlignment="1" applyProtection="1">
      <alignment horizontal="center" vertical="center"/>
    </xf>
    <xf numFmtId="167" fontId="6" fillId="0" borderId="37" xfId="3" applyNumberFormat="1" applyFont="1" applyFill="1" applyBorder="1" applyAlignment="1" applyProtection="1">
      <alignment horizontal="center" vertical="center"/>
    </xf>
    <xf numFmtId="167" fontId="4" fillId="0" borderId="38" xfId="3" applyNumberFormat="1" applyFont="1" applyBorder="1" applyAlignment="1" applyProtection="1">
      <alignment horizontal="center" vertical="center"/>
    </xf>
    <xf numFmtId="166" fontId="35" fillId="0" borderId="0" xfId="1" applyNumberFormat="1" applyFont="1" applyFill="1" applyAlignment="1" applyProtection="1">
      <alignment vertical="center"/>
    </xf>
    <xf numFmtId="166" fontId="6" fillId="0" borderId="0" xfId="1" applyNumberFormat="1" applyFont="1" applyFill="1" applyAlignment="1" applyProtection="1">
      <alignment horizontal="left" vertical="center"/>
    </xf>
    <xf numFmtId="0" fontId="0" fillId="0" borderId="0" xfId="0" applyAlignment="1">
      <alignment vertical="center" wrapText="1"/>
    </xf>
    <xf numFmtId="0" fontId="0" fillId="6" borderId="0" xfId="0" applyFill="1" applyAlignment="1">
      <alignment vertical="center" wrapText="1"/>
    </xf>
    <xf numFmtId="0" fontId="0" fillId="7" borderId="0" xfId="0" applyFill="1" applyAlignment="1">
      <alignment vertical="center" wrapText="1"/>
    </xf>
    <xf numFmtId="0" fontId="0" fillId="8" borderId="0" xfId="0" applyFill="1" applyAlignment="1">
      <alignment vertical="center" wrapText="1"/>
    </xf>
    <xf numFmtId="166" fontId="45" fillId="0" borderId="0" xfId="1" applyNumberFormat="1" applyFont="1" applyFill="1" applyAlignment="1" applyProtection="1">
      <alignment vertical="center"/>
    </xf>
    <xf numFmtId="0" fontId="0" fillId="9" borderId="0" xfId="0" applyFill="1" applyAlignment="1">
      <alignment vertical="center" wrapText="1"/>
    </xf>
    <xf numFmtId="0" fontId="0" fillId="9" borderId="0" xfId="0" applyFill="1" applyAlignment="1">
      <alignment horizontal="left" vertical="top" wrapText="1"/>
    </xf>
    <xf numFmtId="0" fontId="0" fillId="10" borderId="0" xfId="0" applyFill="1" applyAlignment="1">
      <alignment vertical="center" wrapText="1"/>
    </xf>
    <xf numFmtId="0" fontId="0" fillId="5" borderId="0" xfId="0" applyFill="1" applyAlignment="1">
      <alignment horizontal="left" vertical="top" wrapText="1"/>
    </xf>
    <xf numFmtId="0" fontId="0" fillId="5" borderId="0" xfId="0" applyFill="1" applyAlignment="1">
      <alignment vertical="center" wrapText="1"/>
    </xf>
    <xf numFmtId="0" fontId="0" fillId="11" borderId="0" xfId="0" applyFill="1" applyAlignment="1">
      <alignment vertical="center" wrapText="1"/>
    </xf>
    <xf numFmtId="0" fontId="0" fillId="12" borderId="0" xfId="0" applyFill="1" applyAlignment="1">
      <alignment horizontal="left" vertical="top"/>
    </xf>
    <xf numFmtId="0" fontId="0" fillId="12" borderId="0" xfId="0" applyFill="1" applyAlignment="1">
      <alignment vertical="center" wrapText="1"/>
    </xf>
    <xf numFmtId="0" fontId="0" fillId="13" borderId="0" xfId="0" applyFill="1" applyAlignment="1">
      <alignment vertical="center" wrapText="1"/>
    </xf>
    <xf numFmtId="0" fontId="0" fillId="14" borderId="0" xfId="0" applyFill="1" applyAlignment="1">
      <alignment vertical="center"/>
    </xf>
    <xf numFmtId="0" fontId="0" fillId="14" borderId="0" xfId="0" applyFill="1" applyAlignment="1">
      <alignment vertical="center" wrapText="1"/>
    </xf>
    <xf numFmtId="0" fontId="2" fillId="2" borderId="0" xfId="0" applyFont="1" applyFill="1" applyAlignment="1" applyProtection="1">
      <alignment vertical="top"/>
    </xf>
    <xf numFmtId="0" fontId="0" fillId="2" borderId="0" xfId="0" applyFill="1" applyProtection="1"/>
    <xf numFmtId="0" fontId="0" fillId="0" borderId="1" xfId="0" applyBorder="1" applyAlignment="1" applyProtection="1">
      <alignment vertical="top"/>
    </xf>
    <xf numFmtId="0" fontId="0" fillId="0" borderId="3" xfId="0" applyBorder="1" applyAlignment="1" applyProtection="1">
      <alignment vertical="top"/>
    </xf>
    <xf numFmtId="0" fontId="0" fillId="0" borderId="1" xfId="0" applyBorder="1" applyAlignment="1" applyProtection="1">
      <alignment horizontal="left" vertical="top"/>
    </xf>
    <xf numFmtId="0" fontId="0" fillId="0" borderId="6" xfId="0" applyBorder="1" applyAlignment="1" applyProtection="1">
      <alignment horizontal="left" vertical="top"/>
    </xf>
    <xf numFmtId="0" fontId="5" fillId="0" borderId="0" xfId="0" applyFont="1" applyProtection="1"/>
    <xf numFmtId="0" fontId="0" fillId="0" borderId="0" xfId="0" applyProtection="1"/>
    <xf numFmtId="0" fontId="8" fillId="0" borderId="0" xfId="0" applyFont="1" applyProtection="1"/>
    <xf numFmtId="0" fontId="0" fillId="0" borderId="0" xfId="0" applyBorder="1" applyAlignment="1" applyProtection="1">
      <alignment vertical="center"/>
    </xf>
    <xf numFmtId="0" fontId="9" fillId="0" borderId="0" xfId="2" applyBorder="1" applyAlignment="1" applyProtection="1">
      <alignment vertical="center"/>
    </xf>
    <xf numFmtId="0" fontId="4" fillId="0" borderId="0" xfId="0" applyFont="1" applyProtection="1"/>
    <xf numFmtId="0" fontId="38" fillId="0" borderId="0" xfId="0" applyFont="1" applyProtection="1"/>
    <xf numFmtId="0" fontId="39" fillId="0" borderId="0" xfId="0" applyFont="1" applyProtection="1"/>
    <xf numFmtId="0" fontId="6" fillId="0" borderId="0" xfId="0" applyFont="1" applyAlignment="1" applyProtection="1">
      <alignment vertical="top" wrapText="1"/>
    </xf>
    <xf numFmtId="0" fontId="10" fillId="0" borderId="0" xfId="0" applyFont="1" applyAlignment="1" applyProtection="1">
      <alignment vertical="top" wrapText="1"/>
    </xf>
    <xf numFmtId="0" fontId="7" fillId="0" borderId="0" xfId="0" applyFont="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8" xfId="0" applyBorder="1" applyProtection="1"/>
    <xf numFmtId="0" fontId="19" fillId="0" borderId="17" xfId="0" applyFont="1" applyBorder="1" applyAlignment="1" applyProtection="1">
      <alignment vertical="center"/>
    </xf>
    <xf numFmtId="0" fontId="7" fillId="0" borderId="17" xfId="0" applyFont="1" applyBorder="1" applyAlignment="1" applyProtection="1">
      <alignment vertical="center"/>
    </xf>
    <xf numFmtId="0" fontId="6" fillId="0" borderId="17" xfId="0" applyFont="1" applyBorder="1" applyAlignment="1" applyProtection="1">
      <alignment vertical="center"/>
    </xf>
    <xf numFmtId="0" fontId="7" fillId="0" borderId="22" xfId="0" applyFont="1" applyBorder="1" applyAlignment="1" applyProtection="1">
      <alignment horizontal="center" vertical="center" wrapText="1"/>
    </xf>
    <xf numFmtId="0" fontId="4" fillId="0" borderId="22" xfId="0" applyFont="1" applyBorder="1" applyAlignment="1" applyProtection="1">
      <alignment horizontal="center" vertical="center"/>
    </xf>
    <xf numFmtId="0" fontId="6" fillId="0" borderId="39"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3" fillId="0" borderId="0" xfId="0" applyFont="1" applyProtection="1"/>
    <xf numFmtId="0" fontId="6" fillId="0" borderId="35" xfId="0" applyFont="1" applyFill="1" applyBorder="1" applyAlignment="1" applyProtection="1">
      <alignment horizontal="left" vertical="center" wrapText="1"/>
    </xf>
    <xf numFmtId="0" fontId="6" fillId="0" borderId="0" xfId="0" applyFont="1" applyBorder="1" applyAlignment="1" applyProtection="1">
      <alignment horizontal="center" vertical="center"/>
    </xf>
    <xf numFmtId="0" fontId="4" fillId="0" borderId="36" xfId="0" applyFont="1" applyBorder="1" applyAlignment="1" applyProtection="1">
      <alignment vertical="center"/>
    </xf>
    <xf numFmtId="0" fontId="10" fillId="0" borderId="0" xfId="0" applyFont="1" applyAlignment="1" applyProtection="1">
      <alignment vertical="center"/>
    </xf>
    <xf numFmtId="0" fontId="4" fillId="0" borderId="17" xfId="0" applyFont="1" applyBorder="1" applyProtection="1"/>
    <xf numFmtId="0" fontId="6" fillId="0" borderId="17"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18" xfId="0" applyFont="1" applyBorder="1" applyAlignment="1" applyProtection="1">
      <alignment horizontal="left" vertical="top" wrapText="1"/>
    </xf>
    <xf numFmtId="0" fontId="6" fillId="0" borderId="17" xfId="0" applyFont="1" applyBorder="1" applyAlignment="1" applyProtection="1">
      <alignment horizontal="left"/>
    </xf>
    <xf numFmtId="0" fontId="6" fillId="0" borderId="18" xfId="0" applyFont="1" applyBorder="1" applyAlignment="1" applyProtection="1">
      <alignment vertical="top" wrapText="1"/>
    </xf>
    <xf numFmtId="0" fontId="0" fillId="0" borderId="17" xfId="0" applyBorder="1" applyProtection="1"/>
    <xf numFmtId="0" fontId="20" fillId="0" borderId="0" xfId="0" applyFont="1" applyAlignment="1" applyProtection="1">
      <alignment vertical="center"/>
    </xf>
    <xf numFmtId="0" fontId="0" fillId="0" borderId="19" xfId="0" applyBorder="1" applyProtection="1"/>
    <xf numFmtId="0" fontId="0" fillId="0" borderId="20" xfId="0" applyBorder="1" applyProtection="1"/>
    <xf numFmtId="0" fontId="0" fillId="0" borderId="21" xfId="0" applyBorder="1" applyProtection="1"/>
    <xf numFmtId="0" fontId="40" fillId="0" borderId="0" xfId="0" applyFont="1" applyAlignment="1" applyProtection="1">
      <alignment vertical="top"/>
    </xf>
    <xf numFmtId="0" fontId="0" fillId="0" borderId="0" xfId="0" applyFont="1" applyProtection="1"/>
    <xf numFmtId="0" fontId="0"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center"/>
    </xf>
    <xf numFmtId="0" fontId="0" fillId="0" borderId="0" xfId="0" applyAlignment="1" applyProtection="1">
      <alignment horizontal="left" vertical="top" wrapText="1"/>
    </xf>
    <xf numFmtId="0" fontId="1" fillId="0" borderId="0" xfId="0" applyFont="1" applyProtection="1"/>
    <xf numFmtId="0" fontId="37" fillId="0" borderId="0" xfId="0" applyFont="1" applyProtection="1"/>
    <xf numFmtId="0" fontId="0" fillId="0" borderId="0" xfId="0" applyAlignment="1" applyProtection="1">
      <alignment horizontal="center" wrapText="1"/>
    </xf>
    <xf numFmtId="0" fontId="0" fillId="0" borderId="0" xfId="0" applyAlignment="1" applyProtection="1">
      <alignment horizontal="left" vertical="top"/>
    </xf>
    <xf numFmtId="0" fontId="0" fillId="0" borderId="0" xfId="0" applyFill="1" applyBorder="1" applyAlignment="1" applyProtection="1">
      <alignment horizontal="center" wrapText="1"/>
    </xf>
    <xf numFmtId="0" fontId="0" fillId="0" borderId="0" xfId="0" applyFill="1" applyBorder="1" applyProtection="1"/>
    <xf numFmtId="0" fontId="0" fillId="0" borderId="0" xfId="0" applyFill="1" applyBorder="1" applyAlignment="1" applyProtection="1">
      <alignment horizontal="center" vertical="center"/>
    </xf>
    <xf numFmtId="0" fontId="4" fillId="0" borderId="0" xfId="0" applyFont="1" applyAlignment="1" applyProtection="1">
      <alignment vertical="center"/>
    </xf>
    <xf numFmtId="0" fontId="34" fillId="0" borderId="0" xfId="2" applyFont="1" applyAlignment="1" applyProtection="1">
      <alignment vertical="center"/>
    </xf>
    <xf numFmtId="0" fontId="9" fillId="0" borderId="0" xfId="2" applyAlignment="1" applyProtection="1">
      <alignment vertical="center"/>
    </xf>
    <xf numFmtId="0" fontId="0" fillId="0" borderId="0" xfId="0" applyAlignment="1" applyProtection="1">
      <alignment vertical="top"/>
    </xf>
    <xf numFmtId="0" fontId="20" fillId="0" borderId="0" xfId="0" applyFont="1" applyProtection="1"/>
    <xf numFmtId="0" fontId="4" fillId="3" borderId="10" xfId="0" applyFont="1" applyFill="1" applyBorder="1" applyAlignment="1" applyProtection="1">
      <alignment vertical="center"/>
    </xf>
    <xf numFmtId="0" fontId="4" fillId="3"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10" xfId="0" applyFont="1" applyBorder="1" applyAlignment="1" applyProtection="1">
      <alignment vertical="center"/>
    </xf>
    <xf numFmtId="43" fontId="0" fillId="0" borderId="0" xfId="1" applyFont="1" applyFill="1" applyBorder="1" applyAlignment="1" applyProtection="1">
      <alignment horizontal="center" vertical="center"/>
    </xf>
    <xf numFmtId="43" fontId="0" fillId="0" borderId="0" xfId="0" applyNumberFormat="1" applyFill="1" applyBorder="1" applyProtection="1"/>
    <xf numFmtId="0" fontId="12" fillId="0" borderId="0" xfId="0" applyFont="1" applyFill="1" applyBorder="1" applyAlignment="1" applyProtection="1">
      <alignment vertical="center"/>
    </xf>
    <xf numFmtId="0" fontId="4" fillId="3" borderId="22" xfId="0" applyFont="1" applyFill="1" applyBorder="1" applyAlignment="1" applyProtection="1">
      <alignment horizontal="center" vertical="center" wrapText="1"/>
    </xf>
    <xf numFmtId="0" fontId="21" fillId="0" borderId="0" xfId="0" applyFont="1" applyProtection="1"/>
    <xf numFmtId="43" fontId="0" fillId="6" borderId="10" xfId="1" applyFont="1" applyFill="1" applyBorder="1" applyAlignment="1" applyProtection="1">
      <alignment horizontal="center" vertical="center"/>
      <protection locked="0"/>
    </xf>
    <xf numFmtId="0" fontId="4" fillId="3" borderId="11" xfId="0" applyFont="1" applyFill="1" applyBorder="1" applyAlignment="1" applyProtection="1">
      <alignment vertical="center"/>
    </xf>
    <xf numFmtId="0" fontId="0" fillId="0" borderId="10" xfId="0" applyBorder="1" applyAlignment="1" applyProtection="1">
      <alignment vertical="center"/>
    </xf>
    <xf numFmtId="43" fontId="0" fillId="0" borderId="10" xfId="1" applyFont="1" applyBorder="1" applyAlignment="1" applyProtection="1">
      <alignment horizontal="center" vertical="center"/>
    </xf>
    <xf numFmtId="0" fontId="6" fillId="0" borderId="10" xfId="0" applyFont="1" applyFill="1" applyBorder="1" applyAlignment="1" applyProtection="1">
      <alignment vertical="center"/>
    </xf>
    <xf numFmtId="0" fontId="3" fillId="0" borderId="0" xfId="0" applyFont="1" applyFill="1" applyAlignment="1" applyProtection="1">
      <alignment vertical="center"/>
    </xf>
    <xf numFmtId="43" fontId="0" fillId="0" borderId="0" xfId="0" applyNumberFormat="1" applyProtection="1"/>
    <xf numFmtId="0" fontId="47" fillId="0" borderId="0" xfId="0" applyFont="1" applyProtection="1"/>
    <xf numFmtId="0" fontId="48" fillId="0" borderId="0" xfId="0" applyFont="1" applyProtection="1"/>
    <xf numFmtId="0" fontId="49" fillId="0" borderId="0" xfId="0" applyFont="1" applyAlignment="1" applyProtection="1">
      <alignment vertical="top"/>
    </xf>
    <xf numFmtId="0" fontId="0" fillId="0" borderId="0" xfId="0" applyAlignment="1" applyProtection="1"/>
    <xf numFmtId="0" fontId="0" fillId="0" borderId="0" xfId="0" applyBorder="1" applyAlignment="1" applyProtection="1">
      <alignment horizontal="center"/>
    </xf>
    <xf numFmtId="0" fontId="22" fillId="0" borderId="0" xfId="0" applyFont="1" applyProtection="1"/>
    <xf numFmtId="0" fontId="0" fillId="0" borderId="0" xfId="0" applyFont="1" applyAlignment="1" applyProtection="1">
      <alignment vertical="center"/>
    </xf>
    <xf numFmtId="0" fontId="42" fillId="0" borderId="0" xfId="0" applyFont="1" applyFill="1" applyProtection="1"/>
    <xf numFmtId="0" fontId="43" fillId="0" borderId="0" xfId="0" applyFont="1" applyProtection="1"/>
    <xf numFmtId="0" fontId="8" fillId="0" borderId="0" xfId="0" applyFont="1" applyAlignment="1" applyProtection="1">
      <alignment horizontal="left" vertical="top"/>
    </xf>
    <xf numFmtId="0" fontId="4" fillId="3" borderId="10" xfId="0" applyFont="1" applyFill="1" applyBorder="1" applyAlignment="1" applyProtection="1">
      <alignment horizontal="left" vertical="center"/>
    </xf>
    <xf numFmtId="0" fontId="4" fillId="3" borderId="10" xfId="0" applyFont="1" applyFill="1" applyBorder="1" applyAlignment="1" applyProtection="1">
      <alignment horizontal="center" vertical="center"/>
    </xf>
    <xf numFmtId="0" fontId="12" fillId="0" borderId="10" xfId="0" applyFont="1" applyBorder="1" applyAlignment="1" applyProtection="1">
      <alignment vertical="center"/>
    </xf>
    <xf numFmtId="43" fontId="31" fillId="0" borderId="0" xfId="0" applyNumberFormat="1" applyFont="1" applyFill="1" applyBorder="1" applyProtection="1"/>
    <xf numFmtId="0" fontId="15" fillId="0" borderId="0" xfId="0" applyFont="1" applyProtection="1"/>
    <xf numFmtId="0" fontId="0" fillId="0" borderId="0" xfId="0" applyAlignment="1" applyProtection="1">
      <alignment vertical="top" wrapText="1"/>
    </xf>
    <xf numFmtId="0" fontId="0" fillId="0" borderId="0" xfId="0" applyFill="1" applyBorder="1" applyAlignment="1" applyProtection="1">
      <alignment vertical="center"/>
    </xf>
    <xf numFmtId="0" fontId="12" fillId="0" borderId="10" xfId="0" applyFont="1" applyBorder="1" applyAlignment="1" applyProtection="1">
      <alignment vertical="center" wrapText="1"/>
    </xf>
    <xf numFmtId="43" fontId="4" fillId="3" borderId="22" xfId="1" applyFont="1" applyFill="1" applyBorder="1" applyAlignment="1" applyProtection="1">
      <alignment horizontal="center" vertical="center" wrapText="1"/>
    </xf>
    <xf numFmtId="0" fontId="36" fillId="0" borderId="0" xfId="0" applyFont="1" applyProtection="1"/>
    <xf numFmtId="0" fontId="0" fillId="0" borderId="0" xfId="0" applyFill="1" applyAlignment="1" applyProtection="1">
      <alignment vertical="center"/>
    </xf>
    <xf numFmtId="0" fontId="0" fillId="0" borderId="0" xfId="0" applyFill="1" applyProtection="1"/>
    <xf numFmtId="0" fontId="46" fillId="0" borderId="0" xfId="0" applyFont="1" applyProtection="1"/>
    <xf numFmtId="0" fontId="0" fillId="0" borderId="10" xfId="0" applyBorder="1" applyProtection="1"/>
    <xf numFmtId="0" fontId="0" fillId="0" borderId="10" xfId="0" applyFill="1" applyBorder="1" applyProtection="1"/>
    <xf numFmtId="43" fontId="0" fillId="0" borderId="10" xfId="1" applyFont="1" applyBorder="1" applyProtection="1"/>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10" fillId="0" borderId="0" xfId="0" applyFont="1" applyFill="1" applyAlignment="1" applyProtection="1">
      <alignment vertical="center"/>
    </xf>
    <xf numFmtId="43" fontId="0" fillId="6" borderId="10" xfId="1" applyFont="1" applyFill="1" applyBorder="1" applyProtection="1">
      <protection locked="0"/>
    </xf>
    <xf numFmtId="0" fontId="9" fillId="0" borderId="0" xfId="2" applyProtection="1"/>
    <xf numFmtId="0" fontId="16" fillId="0" borderId="0" xfId="0" applyFont="1" applyProtection="1"/>
    <xf numFmtId="0" fontId="0" fillId="0" borderId="0" xfId="0" applyBorder="1" applyProtection="1"/>
    <xf numFmtId="0" fontId="0" fillId="0" borderId="10" xfId="0" applyFont="1" applyBorder="1" applyAlignment="1" applyProtection="1">
      <alignment vertical="center" wrapText="1"/>
    </xf>
    <xf numFmtId="43" fontId="4" fillId="0" borderId="0" xfId="1" applyFont="1" applyFill="1" applyBorder="1" applyAlignment="1" applyProtection="1">
      <alignment vertical="center" wrapText="1"/>
    </xf>
    <xf numFmtId="43" fontId="0" fillId="0" borderId="10" xfId="1" applyFont="1" applyFill="1" applyBorder="1" applyAlignment="1" applyProtection="1">
      <alignment horizontal="center" vertical="center"/>
    </xf>
    <xf numFmtId="43" fontId="0" fillId="0" borderId="10" xfId="1" applyFont="1" applyBorder="1" applyAlignment="1" applyProtection="1">
      <alignment horizontal="center"/>
    </xf>
    <xf numFmtId="0" fontId="12" fillId="0" borderId="26" xfId="0" applyFont="1" applyFill="1" applyBorder="1" applyAlignment="1" applyProtection="1">
      <alignment vertical="center"/>
    </xf>
    <xf numFmtId="43" fontId="0" fillId="0" borderId="0" xfId="1" applyFont="1" applyBorder="1" applyAlignment="1" applyProtection="1">
      <alignment horizontal="center" vertical="center"/>
    </xf>
    <xf numFmtId="0" fontId="44" fillId="0" borderId="0" xfId="0" applyFont="1" applyFill="1" applyBorder="1" applyAlignment="1" applyProtection="1">
      <alignment vertical="center"/>
    </xf>
    <xf numFmtId="0" fontId="22" fillId="0" borderId="0" xfId="0" applyFont="1" applyAlignment="1" applyProtection="1">
      <alignment vertical="center"/>
    </xf>
    <xf numFmtId="0" fontId="33" fillId="0" borderId="0" xfId="0" applyFont="1" applyAlignment="1" applyProtection="1">
      <alignment horizontal="left" vertical="top"/>
    </xf>
    <xf numFmtId="0" fontId="14" fillId="0" borderId="0" xfId="0" applyFont="1" applyFill="1" applyBorder="1" applyAlignment="1" applyProtection="1">
      <alignment vertical="center"/>
    </xf>
    <xf numFmtId="43" fontId="0" fillId="0" borderId="10" xfId="1" applyFont="1" applyBorder="1" applyAlignment="1" applyProtection="1">
      <alignment vertical="center"/>
    </xf>
    <xf numFmtId="0" fontId="12" fillId="0" borderId="10" xfId="0" applyFont="1" applyFill="1" applyBorder="1" applyAlignment="1" applyProtection="1">
      <alignment vertical="center"/>
    </xf>
    <xf numFmtId="43" fontId="0" fillId="0" borderId="10" xfId="1" applyFont="1" applyFill="1" applyBorder="1" applyAlignment="1" applyProtection="1">
      <alignment vertical="center"/>
    </xf>
    <xf numFmtId="0" fontId="13" fillId="0" borderId="0" xfId="0" applyFont="1" applyFill="1" applyBorder="1" applyAlignment="1" applyProtection="1">
      <alignment vertical="center"/>
    </xf>
    <xf numFmtId="43" fontId="0" fillId="6" borderId="13" xfId="1" applyFont="1" applyFill="1" applyBorder="1" applyAlignment="1" applyProtection="1">
      <alignment horizontal="center" vertical="center"/>
      <protection locked="0"/>
    </xf>
    <xf numFmtId="43" fontId="0" fillId="6" borderId="13" xfId="1" applyNumberFormat="1" applyFont="1" applyFill="1" applyBorder="1" applyAlignment="1" applyProtection="1">
      <alignment horizontal="center" vertical="center"/>
      <protection locked="0"/>
    </xf>
    <xf numFmtId="0" fontId="0" fillId="10" borderId="0" xfId="0" applyFill="1" applyAlignment="1">
      <alignment horizontal="left" vertical="top" wrapText="1"/>
    </xf>
    <xf numFmtId="170" fontId="0" fillId="3" borderId="22" xfId="0" applyNumberFormat="1" applyFill="1" applyBorder="1" applyAlignment="1" applyProtection="1">
      <alignment horizontal="center"/>
      <protection locked="0"/>
    </xf>
    <xf numFmtId="44" fontId="7" fillId="0" borderId="22" xfId="5" applyFont="1" applyBorder="1" applyAlignment="1" applyProtection="1">
      <alignment horizontal="center" vertical="center"/>
    </xf>
    <xf numFmtId="44" fontId="6" fillId="0" borderId="35" xfId="5" applyFont="1" applyFill="1" applyBorder="1" applyAlignment="1" applyProtection="1">
      <alignment horizontal="center" vertical="center"/>
    </xf>
    <xf numFmtId="44" fontId="4" fillId="0" borderId="36" xfId="5" applyFont="1" applyBorder="1" applyAlignment="1" applyProtection="1">
      <alignment horizontal="center" vertical="center"/>
    </xf>
    <xf numFmtId="0" fontId="30" fillId="0" borderId="10" xfId="0" applyFont="1" applyBorder="1" applyAlignment="1" applyProtection="1">
      <alignment vertical="center"/>
    </xf>
    <xf numFmtId="43" fontId="0" fillId="0" borderId="0" xfId="1" applyFont="1" applyBorder="1" applyProtection="1"/>
    <xf numFmtId="0" fontId="19" fillId="0" borderId="0" xfId="0" applyFont="1" applyAlignment="1" applyProtection="1">
      <alignment vertical="center"/>
    </xf>
    <xf numFmtId="0" fontId="0" fillId="0" borderId="0" xfId="0" applyFont="1" applyBorder="1" applyAlignment="1" applyProtection="1">
      <alignment vertical="center"/>
    </xf>
    <xf numFmtId="0" fontId="6" fillId="0" borderId="0" xfId="0" applyFont="1" applyFill="1" applyBorder="1" applyAlignment="1" applyProtection="1">
      <alignment vertical="center"/>
    </xf>
    <xf numFmtId="0" fontId="12" fillId="0" borderId="0" xfId="0" applyFont="1" applyBorder="1" applyAlignment="1" applyProtection="1">
      <alignment vertical="center"/>
    </xf>
    <xf numFmtId="0" fontId="12" fillId="0" borderId="0" xfId="0" applyFont="1" applyFill="1" applyBorder="1" applyAlignment="1" applyProtection="1">
      <alignment vertical="center" wrapText="1"/>
    </xf>
    <xf numFmtId="0" fontId="6" fillId="0" borderId="0" xfId="0" applyFont="1" applyFill="1" applyAlignment="1" applyProtection="1">
      <alignment horizontal="left" vertical="top" wrapText="1"/>
    </xf>
    <xf numFmtId="43" fontId="0" fillId="0" borderId="10" xfId="1" applyNumberFormat="1" applyFont="1" applyBorder="1" applyAlignment="1" applyProtection="1">
      <alignment vertical="center"/>
    </xf>
    <xf numFmtId="0" fontId="6" fillId="0" borderId="0" xfId="0" applyFont="1" applyAlignment="1" applyProtection="1">
      <alignment horizontal="left" vertical="top" wrapText="1"/>
    </xf>
    <xf numFmtId="0" fontId="0" fillId="0" borderId="0" xfId="0" applyFont="1" applyAlignment="1" applyProtection="1">
      <alignment horizontal="left" vertical="center"/>
    </xf>
    <xf numFmtId="0" fontId="0" fillId="0" borderId="0" xfId="0" applyAlignment="1" applyProtection="1">
      <alignment horizontal="left" vertical="top" wrapText="1"/>
    </xf>
    <xf numFmtId="0" fontId="0" fillId="0" borderId="0" xfId="0" applyFill="1" applyAlignment="1" applyProtection="1">
      <alignment horizontal="left" vertical="top" wrapText="1"/>
    </xf>
    <xf numFmtId="0" fontId="0" fillId="0" borderId="0" xfId="0" applyAlignment="1" applyProtection="1">
      <alignment horizontal="left" wrapText="1"/>
    </xf>
    <xf numFmtId="0" fontId="0" fillId="0" borderId="0" xfId="0" applyFill="1" applyBorder="1" applyAlignment="1" applyProtection="1">
      <alignment horizontal="center"/>
    </xf>
    <xf numFmtId="43" fontId="3" fillId="0" borderId="0" xfId="0" applyNumberFormat="1" applyFont="1" applyAlignment="1" applyProtection="1">
      <alignment vertical="top" wrapText="1"/>
    </xf>
    <xf numFmtId="43" fontId="0" fillId="0" borderId="0" xfId="0" applyNumberFormat="1" applyFill="1" applyProtection="1"/>
    <xf numFmtId="0" fontId="6" fillId="0" borderId="40" xfId="0" applyFont="1" applyFill="1" applyBorder="1" applyAlignment="1" applyProtection="1">
      <alignment horizontal="left" vertical="center" wrapText="1"/>
    </xf>
    <xf numFmtId="44" fontId="6" fillId="0" borderId="40" xfId="5" applyFont="1" applyFill="1" applyBorder="1" applyAlignment="1" applyProtection="1">
      <alignment horizontal="center" vertical="center"/>
    </xf>
    <xf numFmtId="43" fontId="8" fillId="0" borderId="0" xfId="0" applyNumberFormat="1" applyFont="1" applyProtection="1"/>
    <xf numFmtId="171" fontId="12" fillId="0" borderId="10" xfId="0" applyNumberFormat="1" applyFont="1" applyFill="1" applyBorder="1" applyAlignment="1">
      <alignment vertical="center"/>
    </xf>
    <xf numFmtId="44" fontId="8" fillId="0" borderId="0" xfId="5" applyFont="1" applyProtection="1"/>
    <xf numFmtId="0" fontId="0" fillId="0" borderId="0" xfId="0" applyFill="1" applyAlignment="1" applyProtection="1">
      <alignment horizontal="center" wrapText="1"/>
    </xf>
    <xf numFmtId="37" fontId="6" fillId="0" borderId="37" xfId="3" applyNumberFormat="1" applyFont="1" applyFill="1" applyBorder="1" applyAlignment="1" applyProtection="1">
      <alignment horizontal="center" vertical="center" wrapText="1"/>
    </xf>
    <xf numFmtId="43" fontId="0" fillId="0" borderId="10" xfId="1" applyFont="1" applyBorder="1" applyAlignment="1" applyProtection="1">
      <alignment horizontal="center" vertical="center" wrapText="1"/>
    </xf>
    <xf numFmtId="43" fontId="8" fillId="0" borderId="0" xfId="0" applyNumberFormat="1" applyFont="1" applyFill="1" applyBorder="1" applyProtection="1"/>
    <xf numFmtId="0" fontId="8" fillId="0" borderId="0" xfId="0" applyFont="1" applyFill="1" applyBorder="1" applyProtection="1"/>
    <xf numFmtId="0" fontId="8" fillId="0" borderId="0" xfId="0" applyFont="1" applyBorder="1" applyProtection="1"/>
    <xf numFmtId="0" fontId="0" fillId="13" borderId="0" xfId="0" applyFill="1" applyAlignment="1">
      <alignment horizontal="left" vertical="top" wrapText="1"/>
    </xf>
    <xf numFmtId="0" fontId="7" fillId="3" borderId="22" xfId="0" applyFont="1" applyFill="1" applyBorder="1" applyAlignment="1" applyProtection="1">
      <alignment horizontal="center" vertical="center" wrapText="1"/>
    </xf>
    <xf numFmtId="43" fontId="7" fillId="3" borderId="22" xfId="1" applyFont="1" applyFill="1" applyBorder="1" applyAlignment="1" applyProtection="1">
      <alignment horizontal="center" vertical="center" wrapText="1"/>
    </xf>
    <xf numFmtId="0" fontId="30" fillId="0" borderId="0" xfId="0" applyFont="1" applyFill="1" applyBorder="1" applyAlignment="1" applyProtection="1">
      <alignment vertical="center"/>
    </xf>
    <xf numFmtId="0" fontId="0" fillId="0" borderId="0" xfId="0" applyProtection="1">
      <protection locked="0"/>
    </xf>
    <xf numFmtId="0" fontId="4" fillId="0" borderId="0" xfId="0" applyFont="1" applyProtection="1">
      <protection locked="0"/>
    </xf>
    <xf numFmtId="43" fontId="8" fillId="0" borderId="0" xfId="1" applyFont="1" applyFill="1" applyBorder="1" applyAlignment="1" applyProtection="1">
      <alignment horizontal="center" vertical="center"/>
    </xf>
    <xf numFmtId="0" fontId="4" fillId="0" borderId="0" xfId="0" applyFont="1" applyAlignment="1" applyProtection="1">
      <alignment vertical="center"/>
      <protection locked="0"/>
    </xf>
    <xf numFmtId="169" fontId="0" fillId="0" borderId="0" xfId="0" applyNumberFormat="1" applyFill="1" applyBorder="1" applyAlignment="1" applyProtection="1"/>
    <xf numFmtId="0" fontId="3" fillId="0" borderId="0" xfId="0" applyFont="1" applyAlignment="1">
      <alignment vertical="center"/>
    </xf>
    <xf numFmtId="0" fontId="4" fillId="8" borderId="10" xfId="0" applyFont="1" applyFill="1" applyBorder="1" applyAlignment="1">
      <alignment horizontal="center" vertical="center" wrapText="1"/>
    </xf>
    <xf numFmtId="0" fontId="0" fillId="0" borderId="10"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0" xfId="0" applyFont="1" applyFill="1" applyAlignment="1">
      <alignment horizontal="left"/>
    </xf>
    <xf numFmtId="2" fontId="0" fillId="0" borderId="41" xfId="1" applyNumberFormat="1" applyFont="1" applyFill="1" applyBorder="1" applyAlignment="1" applyProtection="1">
      <alignment horizontal="center" vertical="center" wrapText="1"/>
    </xf>
    <xf numFmtId="0" fontId="6" fillId="0" borderId="0" xfId="0" applyFont="1" applyFill="1" applyBorder="1" applyAlignment="1">
      <alignment horizontal="left" vertical="center" wrapText="1"/>
    </xf>
    <xf numFmtId="0" fontId="0" fillId="0" borderId="0" xfId="0" applyFill="1" applyAlignment="1">
      <alignment horizontal="center" vertical="center"/>
    </xf>
    <xf numFmtId="0" fontId="6" fillId="0" borderId="10" xfId="0" applyFont="1" applyFill="1" applyBorder="1" applyAlignment="1">
      <alignment horizontal="left" vertical="center" wrapText="1"/>
    </xf>
    <xf numFmtId="0" fontId="0" fillId="0" borderId="10" xfId="0" applyFill="1" applyBorder="1" applyAlignment="1">
      <alignment horizontal="center" vertical="center"/>
    </xf>
    <xf numFmtId="0" fontId="0" fillId="0" borderId="0" xfId="0" applyFill="1"/>
    <xf numFmtId="0" fontId="6" fillId="0" borderId="10"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4" fillId="8" borderId="10" xfId="0" applyFont="1" applyFill="1" applyBorder="1" applyAlignment="1">
      <alignment horizontal="center" vertical="center"/>
    </xf>
    <xf numFmtId="0" fontId="32" fillId="0" borderId="0" xfId="0" applyFont="1" applyAlignment="1" applyProtection="1">
      <alignment horizontal="left" wrapText="1"/>
    </xf>
    <xf numFmtId="0" fontId="0" fillId="0" borderId="10" xfId="0" applyBorder="1" applyAlignment="1" applyProtection="1">
      <alignment horizontal="left"/>
    </xf>
    <xf numFmtId="0" fontId="0" fillId="0" borderId="11" xfId="0" applyBorder="1" applyAlignment="1" applyProtection="1">
      <alignment horizontal="left"/>
    </xf>
    <xf numFmtId="0" fontId="0" fillId="0" borderId="12" xfId="0" applyBorder="1" applyAlignment="1" applyProtection="1">
      <alignment horizontal="left"/>
    </xf>
    <xf numFmtId="0" fontId="0" fillId="0" borderId="13" xfId="0" applyBorder="1" applyAlignment="1" applyProtection="1">
      <alignment horizontal="left"/>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0" fontId="0" fillId="0" borderId="1" xfId="0" applyBorder="1" applyAlignment="1" applyProtection="1">
      <alignment horizontal="left" vertical="top"/>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0" fillId="0" borderId="30" xfId="0" applyBorder="1" applyAlignment="1" applyProtection="1">
      <alignment vertical="center"/>
      <protection locked="0"/>
    </xf>
    <xf numFmtId="0" fontId="9" fillId="0" borderId="28" xfId="2" applyBorder="1" applyAlignment="1" applyProtection="1">
      <alignment vertical="center"/>
      <protection locked="0"/>
    </xf>
    <xf numFmtId="0" fontId="0" fillId="0" borderId="32" xfId="0" applyBorder="1" applyAlignment="1" applyProtection="1">
      <alignment horizontal="left" vertical="top"/>
    </xf>
    <xf numFmtId="0" fontId="0" fillId="0" borderId="33" xfId="0" applyBorder="1" applyAlignment="1" applyProtection="1">
      <alignment horizontal="left" vertical="top"/>
    </xf>
    <xf numFmtId="0" fontId="0" fillId="0" borderId="34" xfId="0" applyBorder="1" applyAlignment="1" applyProtection="1">
      <alignment horizontal="left" vertical="top"/>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8" xfId="0" applyBorder="1" applyAlignment="1" applyProtection="1">
      <alignment horizontal="center" vertical="top"/>
      <protection locked="0"/>
    </xf>
    <xf numFmtId="0" fontId="0" fillId="0" borderId="30" xfId="0" applyBorder="1" applyAlignment="1" applyProtection="1">
      <alignment horizontal="center" vertical="top"/>
      <protection locked="0"/>
    </xf>
    <xf numFmtId="0" fontId="9" fillId="0" borderId="7" xfId="2"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4" xfId="0" applyBorder="1" applyAlignment="1" applyProtection="1">
      <alignment horizontal="left" vertical="top"/>
    </xf>
    <xf numFmtId="0" fontId="0" fillId="0" borderId="0" xfId="0" applyBorder="1" applyAlignment="1" applyProtection="1">
      <alignment horizontal="left" vertical="top"/>
    </xf>
    <xf numFmtId="0" fontId="0" fillId="0" borderId="5" xfId="0" applyBorder="1" applyAlignment="1" applyProtection="1">
      <alignment horizontal="left" vertical="top"/>
    </xf>
    <xf numFmtId="0" fontId="0" fillId="0" borderId="1"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Alignment="1" applyProtection="1">
      <alignment horizontal="left" vertical="center"/>
      <protection locked="0"/>
    </xf>
    <xf numFmtId="0" fontId="2" fillId="2" borderId="8" xfId="0" applyFont="1" applyFill="1" applyBorder="1" applyAlignment="1" applyProtection="1">
      <alignment horizontal="left" vertical="top" wrapText="1"/>
    </xf>
    <xf numFmtId="0" fontId="0" fillId="0" borderId="32" xfId="0" applyBorder="1" applyAlignment="1" applyProtection="1">
      <alignment horizontal="center" vertical="top" wrapText="1"/>
    </xf>
    <xf numFmtId="0" fontId="0" fillId="0" borderId="34" xfId="0" applyBorder="1" applyAlignment="1" applyProtection="1">
      <alignment horizontal="center" vertical="top" wrapText="1"/>
    </xf>
    <xf numFmtId="0" fontId="0" fillId="0" borderId="31" xfId="0" applyBorder="1" applyAlignment="1" applyProtection="1">
      <alignment horizontal="left" vertical="top" wrapText="1"/>
    </xf>
    <xf numFmtId="0" fontId="6" fillId="0" borderId="32" xfId="0" applyFont="1" applyBorder="1" applyAlignment="1" applyProtection="1">
      <alignment horizontal="left" vertical="top" wrapText="1"/>
    </xf>
    <xf numFmtId="0" fontId="6" fillId="0" borderId="33" xfId="0" applyFont="1" applyBorder="1" applyAlignment="1" applyProtection="1">
      <alignment horizontal="left" vertical="top" wrapText="1"/>
    </xf>
    <xf numFmtId="0" fontId="6" fillId="0" borderId="34"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Alignment="1" applyProtection="1">
      <alignment horizontal="left" wrapText="1"/>
    </xf>
    <xf numFmtId="0" fontId="40" fillId="0" borderId="0" xfId="0" applyFont="1" applyAlignment="1" applyProtection="1">
      <alignment horizontal="left" vertical="top" wrapText="1"/>
    </xf>
    <xf numFmtId="0" fontId="0" fillId="0" borderId="0" xfId="0" applyFont="1" applyAlignment="1" applyProtection="1">
      <alignment horizontal="left" vertical="center"/>
    </xf>
    <xf numFmtId="0" fontId="0" fillId="0" borderId="0" xfId="0" applyAlignment="1" applyProtection="1">
      <alignment horizontal="left" vertical="top" wrapText="1"/>
    </xf>
    <xf numFmtId="0" fontId="30" fillId="0" borderId="0" xfId="0" applyFont="1" applyFill="1" applyBorder="1" applyAlignment="1" applyProtection="1">
      <alignment horizontal="left" vertical="center" wrapText="1"/>
    </xf>
    <xf numFmtId="166" fontId="17" fillId="3" borderId="23" xfId="1" applyNumberFormat="1" applyFont="1" applyFill="1" applyBorder="1" applyAlignment="1" applyProtection="1">
      <alignment horizontal="center" vertical="center"/>
      <protection locked="0"/>
    </xf>
    <xf numFmtId="166" fontId="17" fillId="3" borderId="24" xfId="1" applyNumberFormat="1" applyFont="1" applyFill="1" applyBorder="1" applyAlignment="1" applyProtection="1">
      <alignment horizontal="center" vertical="center"/>
      <protection locked="0"/>
    </xf>
    <xf numFmtId="166" fontId="17" fillId="3" borderId="25" xfId="1" applyNumberFormat="1" applyFont="1" applyFill="1" applyBorder="1" applyAlignment="1" applyProtection="1">
      <alignment horizontal="center" vertical="center"/>
      <protection locked="0"/>
    </xf>
    <xf numFmtId="0" fontId="34" fillId="0" borderId="0" xfId="2" applyFont="1" applyAlignment="1" applyProtection="1">
      <alignment horizontal="left"/>
      <protection locked="0"/>
    </xf>
    <xf numFmtId="0" fontId="32" fillId="0" borderId="0" xfId="0" applyFont="1" applyAlignment="1" applyProtection="1">
      <alignment horizontal="left" vertical="top" wrapText="1"/>
    </xf>
    <xf numFmtId="0" fontId="0" fillId="0" borderId="0" xfId="0"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34" fillId="0" borderId="0" xfId="2" applyFont="1" applyAlignment="1" applyProtection="1">
      <alignment horizontal="left" vertical="center"/>
      <protection locked="0"/>
    </xf>
    <xf numFmtId="0" fontId="0" fillId="0" borderId="0" xfId="0" applyAlignment="1" applyProtection="1">
      <alignment horizontal="left" wrapText="1"/>
    </xf>
    <xf numFmtId="0" fontId="0" fillId="0" borderId="0" xfId="0" applyFill="1" applyBorder="1" applyAlignment="1" applyProtection="1">
      <alignment horizontal="center"/>
    </xf>
    <xf numFmtId="0" fontId="0" fillId="0" borderId="0" xfId="0" applyFont="1" applyAlignment="1" applyProtection="1">
      <alignment horizontal="left" wrapText="1"/>
    </xf>
    <xf numFmtId="170" fontId="0" fillId="3" borderId="23" xfId="0" applyNumberFormat="1" applyFill="1" applyBorder="1" applyAlignment="1" applyProtection="1">
      <alignment horizontal="center" vertical="center"/>
      <protection locked="0"/>
    </xf>
    <xf numFmtId="170" fontId="0" fillId="3" borderId="24" xfId="0" applyNumberFormat="1" applyFill="1" applyBorder="1" applyAlignment="1" applyProtection="1">
      <alignment horizontal="center" vertical="center"/>
      <protection locked="0"/>
    </xf>
    <xf numFmtId="170" fontId="0" fillId="3" borderId="25" xfId="0" applyNumberForma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166" fontId="45" fillId="0" borderId="0" xfId="1" applyNumberFormat="1" applyFont="1" applyFill="1" applyAlignment="1" applyProtection="1">
      <alignment horizontal="left" vertical="center"/>
    </xf>
    <xf numFmtId="0" fontId="6" fillId="0" borderId="17" xfId="0" applyFont="1" applyBorder="1" applyAlignment="1" applyProtection="1">
      <alignment horizontal="left"/>
    </xf>
    <xf numFmtId="0" fontId="6" fillId="0" borderId="0" xfId="0" applyFont="1" applyAlignment="1" applyProtection="1">
      <alignment horizontal="left"/>
    </xf>
    <xf numFmtId="0" fontId="6" fillId="0" borderId="17"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9" fillId="0" borderId="17" xfId="2" applyBorder="1" applyAlignment="1" applyProtection="1">
      <alignment horizontal="left"/>
    </xf>
    <xf numFmtId="0" fontId="9" fillId="0" borderId="0" xfId="2" applyBorder="1" applyAlignment="1" applyProtection="1">
      <alignment horizontal="left"/>
    </xf>
    <xf numFmtId="0" fontId="41" fillId="0" borderId="0" xfId="0" applyFont="1" applyAlignment="1" applyProtection="1">
      <alignment horizontal="left" vertical="top" wrapText="1"/>
    </xf>
    <xf numFmtId="0" fontId="18" fillId="0" borderId="0" xfId="0" applyFont="1" applyFill="1" applyBorder="1" applyAlignment="1" applyProtection="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center" wrapText="1"/>
    </xf>
    <xf numFmtId="0" fontId="0" fillId="0" borderId="10" xfId="0" applyFill="1" applyBorder="1" applyAlignment="1">
      <alignment horizontal="center" vertical="center"/>
    </xf>
    <xf numFmtId="0" fontId="0" fillId="0" borderId="6" xfId="0" applyFill="1" applyBorder="1" applyAlignment="1">
      <alignment horizontal="center" vertical="center"/>
    </xf>
    <xf numFmtId="0" fontId="0" fillId="0" borderId="26" xfId="0" applyFill="1" applyBorder="1" applyAlignment="1">
      <alignment horizontal="center" vertical="center"/>
    </xf>
  </cellXfs>
  <cellStyles count="6">
    <cellStyle name="Comma" xfId="1" builtinId="3"/>
    <cellStyle name="Comma 2" xfId="3" xr:uid="{C0B2088B-8A1B-4AC4-931D-61D0A48645B6}"/>
    <cellStyle name="Currency" xfId="5" builtinId="4"/>
    <cellStyle name="Currency 2" xfId="4" xr:uid="{41767339-03AB-46F1-99C0-211346D76FC2}"/>
    <cellStyle name="Hyperlink" xfId="2" builtinId="8"/>
    <cellStyle name="Normal" xfId="0" builtinId="0"/>
  </cellStyles>
  <dxfs count="0"/>
  <tableStyles count="0" defaultTableStyle="TableStyleMedium2" defaultPivotStyle="PivotStyleLight16"/>
  <colors>
    <mruColors>
      <color rgb="FFFF99CC"/>
      <color rgb="FFFFE1F0"/>
      <color rgb="FFBC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2. Automotiv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3. Paints and Coating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4. Pesticide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5. Solv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6. Pressurized Container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7. Fertilizer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8. Mercury Containing Device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9. Summary &amp; Fee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10. Final Step'!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745669</xdr:colOff>
      <xdr:row>3</xdr:row>
      <xdr:rowOff>114214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800019" cy="666664"/>
        </a:xfrm>
        <a:prstGeom prst="rect">
          <a:avLst/>
        </a:prstGeom>
      </xdr:spPr>
    </xdr:pic>
    <xdr:clientData/>
  </xdr:twoCellAnchor>
  <xdr:twoCellAnchor>
    <xdr:from>
      <xdr:col>1</xdr:col>
      <xdr:colOff>76200</xdr:colOff>
      <xdr:row>56</xdr:row>
      <xdr:rowOff>47625</xdr:rowOff>
    </xdr:from>
    <xdr:to>
      <xdr:col>2</xdr:col>
      <xdr:colOff>188107</xdr:colOff>
      <xdr:row>59</xdr:row>
      <xdr:rowOff>170233</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14375" y="14487525"/>
          <a:ext cx="978682" cy="665533"/>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997215</xdr:colOff>
      <xdr:row>3</xdr:row>
      <xdr:rowOff>114214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793669" cy="666664"/>
        </a:xfrm>
        <a:prstGeom prst="rect">
          <a:avLst/>
        </a:prstGeom>
      </xdr:spPr>
    </xdr:pic>
    <xdr:clientData/>
  </xdr:twoCellAnchor>
  <xdr:twoCellAnchor>
    <xdr:from>
      <xdr:col>1</xdr:col>
      <xdr:colOff>111799</xdr:colOff>
      <xdr:row>112</xdr:row>
      <xdr:rowOff>122236</xdr:rowOff>
    </xdr:from>
    <xdr:to>
      <xdr:col>1</xdr:col>
      <xdr:colOff>1154906</xdr:colOff>
      <xdr:row>116</xdr:row>
      <xdr:rowOff>166686</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85643" y="29697361"/>
          <a:ext cx="1043107" cy="758825"/>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141747</xdr:colOff>
      <xdr:row>3</xdr:row>
      <xdr:rowOff>114214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twoCellAnchor>
    <xdr:from>
      <xdr:col>1</xdr:col>
      <xdr:colOff>30443</xdr:colOff>
      <xdr:row>62</xdr:row>
      <xdr:rowOff>25587</xdr:rowOff>
    </xdr:from>
    <xdr:to>
      <xdr:col>1</xdr:col>
      <xdr:colOff>1199029</xdr:colOff>
      <xdr:row>66</xdr:row>
      <xdr:rowOff>112059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635561" y="12957175"/>
          <a:ext cx="1168586" cy="803649"/>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133350</xdr:rowOff>
    </xdr:from>
    <xdr:to>
      <xdr:col>3</xdr:col>
      <xdr:colOff>69041</xdr:colOff>
      <xdr:row>4</xdr:row>
      <xdr:rowOff>66589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5" y="133350"/>
          <a:ext cx="3790494" cy="657139"/>
        </a:xfrm>
        <a:prstGeom prst="rect">
          <a:avLst/>
        </a:prstGeom>
      </xdr:spPr>
    </xdr:pic>
    <xdr:clientData/>
  </xdr:twoCellAnchor>
  <xdr:twoCellAnchor>
    <xdr:from>
      <xdr:col>1</xdr:col>
      <xdr:colOff>12302</xdr:colOff>
      <xdr:row>52</xdr:row>
      <xdr:rowOff>60061</xdr:rowOff>
    </xdr:from>
    <xdr:to>
      <xdr:col>1</xdr:col>
      <xdr:colOff>1058333</xdr:colOff>
      <xdr:row>56</xdr:row>
      <xdr:rowOff>95250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26135" y="11818144"/>
          <a:ext cx="1046031" cy="754856"/>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3</xdr:col>
      <xdr:colOff>350911</xdr:colOff>
      <xdr:row>3</xdr:row>
      <xdr:rowOff>152314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7150" y="38100"/>
          <a:ext cx="3790494" cy="657139"/>
        </a:xfrm>
        <a:prstGeom prst="rect">
          <a:avLst/>
        </a:prstGeom>
      </xdr:spPr>
    </xdr:pic>
    <xdr:clientData/>
  </xdr:twoCellAnchor>
  <xdr:twoCellAnchor>
    <xdr:from>
      <xdr:col>1</xdr:col>
      <xdr:colOff>0</xdr:colOff>
      <xdr:row>62</xdr:row>
      <xdr:rowOff>0</xdr:rowOff>
    </xdr:from>
    <xdr:to>
      <xdr:col>1</xdr:col>
      <xdr:colOff>1058334</xdr:colOff>
      <xdr:row>66</xdr:row>
      <xdr:rowOff>95250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13833" y="11313583"/>
          <a:ext cx="1058334" cy="814917"/>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257514</xdr:colOff>
      <xdr:row>3</xdr:row>
      <xdr:rowOff>114214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twoCellAnchor>
    <xdr:from>
      <xdr:col>1</xdr:col>
      <xdr:colOff>47728</xdr:colOff>
      <xdr:row>114</xdr:row>
      <xdr:rowOff>108031</xdr:rowOff>
    </xdr:from>
    <xdr:to>
      <xdr:col>1</xdr:col>
      <xdr:colOff>1187450</xdr:colOff>
      <xdr:row>119</xdr:row>
      <xdr:rowOff>44450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269978" y="25587406"/>
          <a:ext cx="1139722" cy="809544"/>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141465</xdr:colOff>
      <xdr:row>3</xdr:row>
      <xdr:rowOff>114214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twoCellAnchor>
    <xdr:from>
      <xdr:col>0</xdr:col>
      <xdr:colOff>243417</xdr:colOff>
      <xdr:row>33</xdr:row>
      <xdr:rowOff>64557</xdr:rowOff>
    </xdr:from>
    <xdr:to>
      <xdr:col>2</xdr:col>
      <xdr:colOff>465667</xdr:colOff>
      <xdr:row>37</xdr:row>
      <xdr:rowOff>105834</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243417" y="8372474"/>
          <a:ext cx="1090083" cy="760943"/>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456812</xdr:colOff>
      <xdr:row>3</xdr:row>
      <xdr:rowOff>114829</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3790562" cy="667279"/>
        </a:xfrm>
        <a:prstGeom prst="rect">
          <a:avLst/>
        </a:prstGeom>
      </xdr:spPr>
    </xdr:pic>
    <xdr:clientData/>
  </xdr:twoCellAnchor>
  <xdr:twoCellAnchor>
    <xdr:from>
      <xdr:col>0</xdr:col>
      <xdr:colOff>562536</xdr:colOff>
      <xdr:row>30</xdr:row>
      <xdr:rowOff>131855</xdr:rowOff>
    </xdr:from>
    <xdr:to>
      <xdr:col>2</xdr:col>
      <xdr:colOff>428625</xdr:colOff>
      <xdr:row>35</xdr:row>
      <xdr:rowOff>38099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562536" y="5503955"/>
          <a:ext cx="1085289" cy="811119"/>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494844</xdr:colOff>
      <xdr:row>3</xdr:row>
      <xdr:rowOff>136439</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3771444" cy="679364"/>
        </a:xfrm>
        <a:prstGeom prst="rect">
          <a:avLst/>
        </a:prstGeom>
      </xdr:spPr>
    </xdr:pic>
    <xdr:clientData/>
  </xdr:twoCellAnchor>
  <xdr:twoCellAnchor>
    <xdr:from>
      <xdr:col>1</xdr:col>
      <xdr:colOff>19237</xdr:colOff>
      <xdr:row>41</xdr:row>
      <xdr:rowOff>123264</xdr:rowOff>
    </xdr:from>
    <xdr:to>
      <xdr:col>3</xdr:col>
      <xdr:colOff>78440</xdr:colOff>
      <xdr:row>45</xdr:row>
      <xdr:rowOff>176118</xdr:rowOff>
    </xdr:to>
    <xdr:sp macro="" textlink="">
      <xdr:nvSpPr>
        <xdr:cNvPr id="7" name="Arrow: Right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657972" y="12629029"/>
          <a:ext cx="1078939" cy="770030"/>
        </a:xfrm>
        <a:prstGeom prst="rightArrow">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accent6">
                  <a:lumMod val="50000"/>
                </a:schemeClr>
              </a:solidFill>
            </a:rPr>
            <a:t>Next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814</xdr:colOff>
      <xdr:row>3</xdr:row>
      <xdr:rowOff>126914</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3601264" cy="6666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304800</xdr:colOff>
          <xdr:row>10</xdr:row>
          <xdr:rowOff>104775</xdr:rowOff>
        </xdr:from>
        <xdr:to>
          <xdr:col>9</xdr:col>
          <xdr:colOff>19050</xdr:colOff>
          <xdr:row>14</xdr:row>
          <xdr:rowOff>66675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3609519" cy="666664"/>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oneCellAnchor>
  <xdr:oneCellAnchor>
    <xdr:from>
      <xdr:col>1</xdr:col>
      <xdr:colOff>0</xdr:colOff>
      <xdr:row>10</xdr:row>
      <xdr:rowOff>0</xdr:rowOff>
    </xdr:from>
    <xdr:ext cx="4246245" cy="1668780"/>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tretch>
          <a:fillRect/>
        </a:stretch>
      </xdr:blipFill>
      <xdr:spPr>
        <a:xfrm>
          <a:off x="600075" y="1809750"/>
          <a:ext cx="4246245" cy="1668780"/>
        </a:xfrm>
        <a:prstGeom prst="rect">
          <a:avLst/>
        </a:prstGeom>
      </xdr:spPr>
    </xdr:pic>
    <xdr:clientData/>
  </xdr:oneCellAnchor>
  <xdr:oneCellAnchor>
    <xdr:from>
      <xdr:col>1</xdr:col>
      <xdr:colOff>0</xdr:colOff>
      <xdr:row>22</xdr:row>
      <xdr:rowOff>0</xdr:rowOff>
    </xdr:from>
    <xdr:ext cx="3086100" cy="2564130"/>
    <xdr:pic>
      <xdr:nvPicPr>
        <xdr:cNvPr id="4" name="Picture 3">
          <a:extLst>
            <a:ext uri="{FF2B5EF4-FFF2-40B4-BE49-F238E27FC236}">
              <a16:creationId xmlns:a16="http://schemas.microsoft.com/office/drawing/2014/main" id="{00000000-0008-0000-0B00-000004000000}"/>
            </a:ext>
          </a:extLst>
        </xdr:cNvPr>
        <xdr:cNvPicPr/>
      </xdr:nvPicPr>
      <xdr:blipFill rotWithShape="1">
        <a:blip xmlns:r="http://schemas.openxmlformats.org/officeDocument/2006/relationships" r:embed="rId3"/>
        <a:srcRect l="1" t="19386" r="51135" b="6061"/>
        <a:stretch/>
      </xdr:blipFill>
      <xdr:spPr bwMode="auto">
        <a:xfrm>
          <a:off x="600075" y="3981450"/>
          <a:ext cx="3086100" cy="2564130"/>
        </a:xfrm>
        <a:prstGeom prst="rect">
          <a:avLst/>
        </a:prstGeom>
        <a:ln>
          <a:noFill/>
        </a:ln>
        <a:extLst>
          <a:ext uri="{53640926-AAD7-44D8-BBD7-CCE9431645EC}">
            <a14:shadowObscured xmlns:a14="http://schemas.microsoft.com/office/drawing/2010/main"/>
          </a:ext>
        </a:extLst>
      </xdr:spPr>
    </xdr:pic>
    <xdr:clientData/>
  </xdr:oneCellAnchor>
  <xdr:oneCellAnchor>
    <xdr:from>
      <xdr:col>1</xdr:col>
      <xdr:colOff>0</xdr:colOff>
      <xdr:row>39</xdr:row>
      <xdr:rowOff>0</xdr:rowOff>
    </xdr:from>
    <xdr:ext cx="2540635" cy="1732280"/>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4"/>
        <a:stretch>
          <a:fillRect/>
        </a:stretch>
      </xdr:blipFill>
      <xdr:spPr>
        <a:xfrm>
          <a:off x="600075" y="7058025"/>
          <a:ext cx="2540635" cy="173228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pra.ca/wp-content/uploads/Registry-Procedure-Verification-and-Audit-HSP.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pra.ca/wp-content/uploads/Registry-Procedure-Verification-and-Audit-HSP.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rpra.ca/wp-content/uploads/Registry-Procedure-Verification-and-Audit-HSP.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rpra.ca/wp-content/uploads/Registry-Procedure-Verification-and-Audit-HSP.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pra.ca/wp-content/uploads/2021-Registry-Fees-for-Blue-Box-and-HSP_Fee-Schedule_August-24-2021-updated.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F9FEA-50AE-430D-82D6-0728813C3539}">
  <dimension ref="B4:V55"/>
  <sheetViews>
    <sheetView showGridLines="0" tabSelected="1" zoomScaleNormal="100" workbookViewId="0">
      <selection activeCell="M10" sqref="M10:V10"/>
    </sheetView>
  </sheetViews>
  <sheetFormatPr defaultColWidth="9.140625" defaultRowHeight="15" x14ac:dyDescent="0.25"/>
  <cols>
    <col min="1" max="1" width="3.7109375" style="73" customWidth="1"/>
    <col min="2" max="2" width="12.42578125" style="73" customWidth="1"/>
    <col min="3" max="5" width="13.85546875" style="73" customWidth="1"/>
    <col min="6" max="6" width="13.140625" style="73" customWidth="1"/>
    <col min="7" max="10" width="9.140625" style="73"/>
    <col min="11" max="11" width="10.140625" style="73" customWidth="1"/>
    <col min="12" max="12" width="9.140625" style="73"/>
    <col min="13" max="16" width="9.140625" style="73" customWidth="1"/>
    <col min="17" max="16384" width="9.140625" style="73"/>
  </cols>
  <sheetData>
    <row r="4" spans="2:22" ht="22.5" customHeight="1" x14ac:dyDescent="0.25">
      <c r="B4" s="72" t="s">
        <v>161</v>
      </c>
    </row>
    <row r="6" spans="2:22" x14ac:dyDescent="0.25">
      <c r="B6" s="293" t="s">
        <v>0</v>
      </c>
      <c r="C6" s="293"/>
      <c r="D6" s="293"/>
      <c r="E6" s="293"/>
      <c r="F6" s="293"/>
      <c r="G6" s="293"/>
      <c r="H6" s="293"/>
      <c r="I6" s="293"/>
      <c r="J6" s="293"/>
      <c r="K6" s="293"/>
    </row>
    <row r="8" spans="2:22" ht="28.5" customHeight="1" x14ac:dyDescent="0.25">
      <c r="B8" s="293" t="s">
        <v>130</v>
      </c>
      <c r="C8" s="293"/>
      <c r="D8" s="293"/>
      <c r="E8" s="293"/>
      <c r="F8" s="293"/>
      <c r="G8" s="293"/>
      <c r="H8" s="293"/>
      <c r="I8" s="293"/>
      <c r="J8" s="293"/>
      <c r="K8" s="293"/>
    </row>
    <row r="10" spans="2:22" ht="40.5" customHeight="1" x14ac:dyDescent="0.25">
      <c r="B10" s="294" t="s">
        <v>162</v>
      </c>
      <c r="C10" s="294"/>
      <c r="D10" s="294"/>
      <c r="E10" s="294"/>
      <c r="F10" s="294"/>
      <c r="G10" s="294"/>
      <c r="H10" s="294"/>
      <c r="I10" s="294"/>
      <c r="J10" s="294"/>
      <c r="K10" s="294"/>
      <c r="M10" s="250"/>
      <c r="N10" s="250"/>
      <c r="O10" s="250"/>
      <c r="P10" s="250"/>
      <c r="Q10" s="250"/>
      <c r="R10" s="250"/>
      <c r="S10" s="250"/>
      <c r="T10" s="250"/>
      <c r="U10" s="250"/>
      <c r="V10" s="250"/>
    </row>
    <row r="11" spans="2:22" ht="21.95" customHeight="1" x14ac:dyDescent="0.25"/>
    <row r="12" spans="2:22" ht="18.75" customHeight="1" x14ac:dyDescent="0.25">
      <c r="B12" s="66" t="s">
        <v>1</v>
      </c>
      <c r="C12" s="67"/>
      <c r="D12" s="67"/>
      <c r="E12" s="67"/>
      <c r="F12" s="67"/>
      <c r="G12" s="67"/>
      <c r="H12" s="67"/>
      <c r="I12" s="67"/>
      <c r="J12" s="67"/>
      <c r="K12" s="67"/>
    </row>
    <row r="13" spans="2:22" ht="14.25" customHeight="1" x14ac:dyDescent="0.25">
      <c r="B13" s="258" t="s">
        <v>2</v>
      </c>
      <c r="C13" s="259"/>
      <c r="D13" s="259"/>
      <c r="E13" s="259"/>
      <c r="F13" s="260"/>
      <c r="G13" s="258" t="s">
        <v>3</v>
      </c>
      <c r="H13" s="259"/>
      <c r="I13" s="259"/>
      <c r="J13" s="259"/>
      <c r="K13" s="260"/>
    </row>
    <row r="14" spans="2:22" ht="29.25" customHeight="1" x14ac:dyDescent="0.25">
      <c r="B14" s="280"/>
      <c r="C14" s="281"/>
      <c r="D14" s="281"/>
      <c r="E14" s="281"/>
      <c r="F14" s="282"/>
      <c r="G14" s="280"/>
      <c r="H14" s="281"/>
      <c r="I14" s="281"/>
      <c r="J14" s="281"/>
      <c r="K14" s="282"/>
    </row>
    <row r="15" spans="2:22" ht="20.25" customHeight="1" x14ac:dyDescent="0.25">
      <c r="B15" s="265" t="s">
        <v>4</v>
      </c>
      <c r="C15" s="266"/>
      <c r="D15" s="266"/>
      <c r="E15" s="266"/>
      <c r="F15" s="267"/>
      <c r="G15" s="289" t="s">
        <v>5</v>
      </c>
      <c r="H15" s="289"/>
      <c r="I15" s="289"/>
      <c r="J15" s="289"/>
      <c r="K15" s="289"/>
      <c r="L15" s="74"/>
    </row>
    <row r="16" spans="2:22" ht="35.25" customHeight="1" x14ac:dyDescent="0.25">
      <c r="B16" s="283"/>
      <c r="C16" s="285"/>
      <c r="D16" s="285"/>
      <c r="E16" s="285"/>
      <c r="F16" s="285"/>
      <c r="G16" s="283"/>
      <c r="H16" s="285"/>
      <c r="I16" s="285"/>
      <c r="J16" s="285"/>
      <c r="K16" s="284"/>
    </row>
    <row r="17" spans="2:11" ht="32.450000000000003" customHeight="1" x14ac:dyDescent="0.25">
      <c r="B17" s="290" t="s">
        <v>163</v>
      </c>
      <c r="C17" s="291"/>
      <c r="D17" s="291"/>
      <c r="E17" s="291"/>
      <c r="F17" s="292"/>
      <c r="G17" s="277" t="s">
        <v>209</v>
      </c>
      <c r="H17" s="278"/>
      <c r="I17" s="278"/>
      <c r="J17" s="278"/>
      <c r="K17" s="279"/>
    </row>
    <row r="18" spans="2:11" ht="35.25" customHeight="1" x14ac:dyDescent="0.25">
      <c r="B18" s="268"/>
      <c r="C18" s="269"/>
      <c r="D18" s="269"/>
      <c r="E18" s="269"/>
      <c r="F18" s="273"/>
      <c r="G18" s="280"/>
      <c r="H18" s="281"/>
      <c r="I18" s="281"/>
      <c r="J18" s="281"/>
      <c r="K18" s="282"/>
    </row>
    <row r="19" spans="2:11" ht="16.5" customHeight="1" x14ac:dyDescent="0.25">
      <c r="B19" s="265" t="s">
        <v>7</v>
      </c>
      <c r="C19" s="266"/>
      <c r="D19" s="266"/>
      <c r="E19" s="266"/>
      <c r="F19" s="266"/>
      <c r="G19" s="266"/>
      <c r="H19" s="266"/>
      <c r="I19" s="266"/>
      <c r="J19" s="266"/>
      <c r="K19" s="267"/>
    </row>
    <row r="20" spans="2:11" ht="30.75" customHeight="1" x14ac:dyDescent="0.25">
      <c r="B20" s="283"/>
      <c r="C20" s="285"/>
      <c r="D20" s="285"/>
      <c r="E20" s="285"/>
      <c r="F20" s="285"/>
      <c r="G20" s="285"/>
      <c r="H20" s="285"/>
      <c r="I20" s="285"/>
      <c r="J20" s="285"/>
      <c r="K20" s="284"/>
    </row>
    <row r="21" spans="2:11" ht="17.25" customHeight="1" x14ac:dyDescent="0.25">
      <c r="B21" s="258" t="s">
        <v>8</v>
      </c>
      <c r="C21" s="259"/>
      <c r="D21" s="259"/>
      <c r="E21" s="259"/>
      <c r="F21" s="259"/>
      <c r="G21" s="259"/>
      <c r="H21" s="259"/>
      <c r="I21" s="259"/>
      <c r="J21" s="259"/>
      <c r="K21" s="260"/>
    </row>
    <row r="22" spans="2:11" ht="26.25" customHeight="1" x14ac:dyDescent="0.25">
      <c r="B22" s="280"/>
      <c r="C22" s="281"/>
      <c r="D22" s="281"/>
      <c r="E22" s="281"/>
      <c r="F22" s="281"/>
      <c r="G22" s="281"/>
      <c r="H22" s="281"/>
      <c r="I22" s="281"/>
      <c r="J22" s="281"/>
      <c r="K22" s="282"/>
    </row>
    <row r="23" spans="2:11" ht="15" customHeight="1" x14ac:dyDescent="0.25">
      <c r="B23" s="258" t="s">
        <v>9</v>
      </c>
      <c r="C23" s="259"/>
      <c r="D23" s="258" t="s">
        <v>10</v>
      </c>
      <c r="E23" s="259"/>
      <c r="F23" s="259"/>
      <c r="G23" s="258" t="s">
        <v>11</v>
      </c>
      <c r="H23" s="259"/>
      <c r="I23" s="259"/>
      <c r="J23" s="259"/>
      <c r="K23" s="260"/>
    </row>
    <row r="24" spans="2:11" ht="27" customHeight="1" x14ac:dyDescent="0.25">
      <c r="B24" s="280"/>
      <c r="C24" s="282"/>
      <c r="D24" s="280"/>
      <c r="E24" s="281"/>
      <c r="F24" s="282"/>
      <c r="G24" s="280"/>
      <c r="H24" s="281"/>
      <c r="I24" s="281"/>
      <c r="J24" s="281"/>
      <c r="K24" s="282"/>
    </row>
    <row r="25" spans="2:11" ht="17.25" customHeight="1" x14ac:dyDescent="0.25">
      <c r="B25" s="265" t="s">
        <v>12</v>
      </c>
      <c r="C25" s="267"/>
      <c r="D25" s="258" t="s">
        <v>13</v>
      </c>
      <c r="E25" s="259"/>
      <c r="F25" s="260"/>
      <c r="G25" s="265" t="s">
        <v>14</v>
      </c>
      <c r="H25" s="266"/>
      <c r="I25" s="267"/>
      <c r="J25" s="68" t="s">
        <v>15</v>
      </c>
      <c r="K25" s="69"/>
    </row>
    <row r="26" spans="2:11" ht="28.5" customHeight="1" x14ac:dyDescent="0.25">
      <c r="B26" s="283"/>
      <c r="C26" s="284"/>
      <c r="D26" s="280"/>
      <c r="E26" s="281"/>
      <c r="F26" s="282"/>
      <c r="G26" s="283"/>
      <c r="H26" s="285"/>
      <c r="I26" s="284"/>
      <c r="J26" s="280"/>
      <c r="K26" s="282"/>
    </row>
    <row r="27" spans="2:11" ht="35.25" customHeight="1" x14ac:dyDescent="0.25">
      <c r="B27" s="287" t="s">
        <v>16</v>
      </c>
      <c r="C27" s="288"/>
      <c r="D27" s="70" t="s">
        <v>17</v>
      </c>
      <c r="E27" s="258" t="s">
        <v>18</v>
      </c>
      <c r="F27" s="260"/>
      <c r="G27" s="265" t="s">
        <v>19</v>
      </c>
      <c r="H27" s="266"/>
      <c r="I27" s="266"/>
      <c r="J27" s="266"/>
      <c r="K27" s="267"/>
    </row>
    <row r="28" spans="2:11" ht="24" customHeight="1" x14ac:dyDescent="0.25">
      <c r="B28" s="268"/>
      <c r="C28" s="269"/>
      <c r="D28" s="41"/>
      <c r="E28" s="270"/>
      <c r="F28" s="271"/>
      <c r="G28" s="272"/>
      <c r="H28" s="269"/>
      <c r="I28" s="269"/>
      <c r="J28" s="269"/>
      <c r="K28" s="273"/>
    </row>
    <row r="31" spans="2:11" ht="29.45" customHeight="1" x14ac:dyDescent="0.25">
      <c r="B31" s="286" t="s">
        <v>110</v>
      </c>
      <c r="C31" s="286"/>
      <c r="D31" s="286"/>
      <c r="E31" s="286"/>
      <c r="F31" s="286"/>
      <c r="G31" s="286"/>
      <c r="H31" s="286"/>
      <c r="I31" s="286"/>
      <c r="J31" s="286"/>
      <c r="K31" s="286"/>
    </row>
    <row r="32" spans="2:11" x14ac:dyDescent="0.25">
      <c r="B32" s="258" t="s">
        <v>2</v>
      </c>
      <c r="C32" s="259"/>
      <c r="D32" s="259"/>
      <c r="E32" s="259"/>
      <c r="F32" s="260"/>
      <c r="G32" s="258" t="s">
        <v>3</v>
      </c>
      <c r="H32" s="259"/>
      <c r="I32" s="259"/>
      <c r="J32" s="259"/>
      <c r="K32" s="260"/>
    </row>
    <row r="33" spans="2:11" ht="23.1" customHeight="1" x14ac:dyDescent="0.25">
      <c r="B33" s="280"/>
      <c r="C33" s="281"/>
      <c r="D33" s="281"/>
      <c r="E33" s="281"/>
      <c r="F33" s="282"/>
      <c r="G33" s="280"/>
      <c r="H33" s="281"/>
      <c r="I33" s="281"/>
      <c r="J33" s="281"/>
      <c r="K33" s="282"/>
    </row>
    <row r="34" spans="2:11" x14ac:dyDescent="0.25">
      <c r="B34" s="274" t="s">
        <v>4</v>
      </c>
      <c r="C34" s="275"/>
      <c r="D34" s="275"/>
      <c r="E34" s="275"/>
      <c r="F34" s="276"/>
      <c r="G34" s="277"/>
      <c r="H34" s="278"/>
      <c r="I34" s="278"/>
      <c r="J34" s="278"/>
      <c r="K34" s="279"/>
    </row>
    <row r="35" spans="2:11" ht="29.45" customHeight="1" x14ac:dyDescent="0.25">
      <c r="B35" s="280"/>
      <c r="C35" s="281"/>
      <c r="D35" s="281"/>
      <c r="E35" s="281"/>
      <c r="F35" s="282"/>
      <c r="G35" s="255"/>
      <c r="H35" s="256"/>
      <c r="I35" s="256"/>
      <c r="J35" s="256"/>
      <c r="K35" s="257"/>
    </row>
    <row r="36" spans="2:11" x14ac:dyDescent="0.25">
      <c r="B36" s="258" t="s">
        <v>16</v>
      </c>
      <c r="C36" s="259"/>
      <c r="D36" s="259"/>
      <c r="E36" s="260"/>
      <c r="F36" s="71" t="s">
        <v>17</v>
      </c>
      <c r="G36" s="258" t="s">
        <v>19</v>
      </c>
      <c r="H36" s="259"/>
      <c r="I36" s="259"/>
      <c r="J36" s="259"/>
      <c r="K36" s="260"/>
    </row>
    <row r="37" spans="2:11" ht="27.6" customHeight="1" x14ac:dyDescent="0.25">
      <c r="B37" s="261"/>
      <c r="C37" s="262"/>
      <c r="D37" s="262"/>
      <c r="E37" s="263"/>
      <c r="F37" s="42"/>
      <c r="G37" s="264"/>
      <c r="H37" s="262"/>
      <c r="I37" s="262"/>
      <c r="J37" s="262"/>
      <c r="K37" s="263"/>
    </row>
    <row r="38" spans="2:11" x14ac:dyDescent="0.25">
      <c r="B38" s="75"/>
      <c r="C38" s="75"/>
      <c r="D38" s="75"/>
      <c r="E38" s="75"/>
      <c r="F38" s="75"/>
      <c r="G38" s="76"/>
      <c r="H38" s="75"/>
      <c r="I38" s="75"/>
      <c r="J38" s="75"/>
      <c r="K38" s="75"/>
    </row>
    <row r="39" spans="2:11" x14ac:dyDescent="0.25">
      <c r="B39" s="77" t="s">
        <v>111</v>
      </c>
    </row>
    <row r="41" spans="2:11" ht="17.45" customHeight="1" x14ac:dyDescent="0.25">
      <c r="B41" s="22"/>
      <c r="C41" s="252" t="s">
        <v>164</v>
      </c>
      <c r="D41" s="253"/>
      <c r="E41" s="254"/>
      <c r="F41" s="251" t="str">
        <f>IF(B41="Yes", "Proceed to complete Tab 2. Automotive","")</f>
        <v/>
      </c>
      <c r="G41" s="251"/>
      <c r="H41" s="251"/>
      <c r="I41" s="251"/>
      <c r="J41" s="251"/>
    </row>
    <row r="42" spans="2:11" ht="17.45" customHeight="1" x14ac:dyDescent="0.25">
      <c r="B42" s="22"/>
      <c r="C42" s="252" t="s">
        <v>165</v>
      </c>
      <c r="D42" s="253"/>
      <c r="E42" s="254"/>
      <c r="F42" s="251" t="str">
        <f t="shared" ref="F42:F43" si="0">IF(B42="Yes", "Proceed to complete Tab 2. Automotive","")</f>
        <v/>
      </c>
      <c r="G42" s="251"/>
      <c r="H42" s="251"/>
      <c r="I42" s="251"/>
      <c r="J42" s="251"/>
    </row>
    <row r="43" spans="2:11" ht="17.45" customHeight="1" x14ac:dyDescent="0.25">
      <c r="B43" s="22"/>
      <c r="C43" s="252" t="s">
        <v>166</v>
      </c>
      <c r="D43" s="253"/>
      <c r="E43" s="254"/>
      <c r="F43" s="251" t="str">
        <f t="shared" si="0"/>
        <v/>
      </c>
      <c r="G43" s="251"/>
      <c r="H43" s="251"/>
      <c r="I43" s="251"/>
      <c r="J43" s="251"/>
    </row>
    <row r="44" spans="2:11" ht="17.45" customHeight="1" x14ac:dyDescent="0.25">
      <c r="B44" s="22"/>
      <c r="C44" s="252" t="s">
        <v>21</v>
      </c>
      <c r="D44" s="253"/>
      <c r="E44" s="254"/>
      <c r="F44" s="251" t="str">
        <f>IF(B44="Yes", "Proceed to complete Tab 3. Paints and Coatings","")</f>
        <v/>
      </c>
      <c r="G44" s="251"/>
      <c r="H44" s="251"/>
      <c r="I44" s="251"/>
      <c r="J44" s="251"/>
    </row>
    <row r="45" spans="2:11" ht="17.45" customHeight="1" x14ac:dyDescent="0.25">
      <c r="B45" s="22"/>
      <c r="C45" s="252" t="s">
        <v>22</v>
      </c>
      <c r="D45" s="253"/>
      <c r="E45" s="254"/>
      <c r="F45" s="251" t="str">
        <f>IF(B45="Yes", "Proceed to complete Tab 4. Pesticides","")</f>
        <v/>
      </c>
      <c r="G45" s="251"/>
      <c r="H45" s="251"/>
      <c r="I45" s="251"/>
      <c r="J45" s="251"/>
    </row>
    <row r="46" spans="2:11" ht="17.45" customHeight="1" x14ac:dyDescent="0.25">
      <c r="B46" s="22"/>
      <c r="C46" s="252" t="s">
        <v>24</v>
      </c>
      <c r="D46" s="253"/>
      <c r="E46" s="254"/>
      <c r="F46" s="251" t="str">
        <f>IF(B46="Yes", "Proceed to complete Tab 5. Solvents","")</f>
        <v/>
      </c>
      <c r="G46" s="251"/>
      <c r="H46" s="251"/>
      <c r="I46" s="251"/>
      <c r="J46" s="251"/>
    </row>
    <row r="47" spans="2:11" ht="17.45" customHeight="1" x14ac:dyDescent="0.25">
      <c r="B47" s="22"/>
      <c r="C47" s="252" t="s">
        <v>23</v>
      </c>
      <c r="D47" s="253"/>
      <c r="E47" s="254"/>
      <c r="F47" s="251" t="str">
        <f>IF(B47="Yes", "Proceed to complete Tab 6. Pressurized Containers","")</f>
        <v/>
      </c>
      <c r="G47" s="251"/>
      <c r="H47" s="251"/>
      <c r="I47" s="251"/>
      <c r="J47" s="251"/>
    </row>
    <row r="48" spans="2:11" ht="17.45" customHeight="1" x14ac:dyDescent="0.25">
      <c r="B48" s="22"/>
      <c r="C48" s="252" t="s">
        <v>20</v>
      </c>
      <c r="D48" s="253"/>
      <c r="E48" s="254"/>
      <c r="F48" s="251" t="str">
        <f t="shared" ref="F48:F49" si="1">IF(B48="Yes", "Proceed to complete Tab 6. Pressurized Containers","")</f>
        <v/>
      </c>
      <c r="G48" s="251"/>
      <c r="H48" s="251"/>
      <c r="I48" s="251"/>
      <c r="J48" s="251"/>
    </row>
    <row r="49" spans="2:10" ht="17.45" customHeight="1" x14ac:dyDescent="0.25">
      <c r="B49" s="22"/>
      <c r="C49" s="252" t="s">
        <v>26</v>
      </c>
      <c r="D49" s="253"/>
      <c r="E49" s="254"/>
      <c r="F49" s="251" t="str">
        <f t="shared" si="1"/>
        <v/>
      </c>
      <c r="G49" s="251"/>
      <c r="H49" s="251"/>
      <c r="I49" s="251"/>
      <c r="J49" s="251"/>
    </row>
    <row r="50" spans="2:10" ht="17.45" customHeight="1" x14ac:dyDescent="0.25">
      <c r="B50" s="22"/>
      <c r="C50" s="252" t="s">
        <v>25</v>
      </c>
      <c r="D50" s="253"/>
      <c r="E50" s="254"/>
      <c r="F50" s="251" t="str">
        <f>IF(B50="Yes", "Proceed to complete Tab 7. Fertilizers","")</f>
        <v/>
      </c>
      <c r="G50" s="251"/>
      <c r="H50" s="251"/>
      <c r="I50" s="251"/>
      <c r="J50" s="251"/>
    </row>
    <row r="51" spans="2:10" ht="17.45" customHeight="1" x14ac:dyDescent="0.25">
      <c r="B51" s="22"/>
      <c r="C51" s="252" t="s">
        <v>167</v>
      </c>
      <c r="D51" s="253"/>
      <c r="E51" s="254"/>
      <c r="F51" s="251" t="str">
        <f>IF(B51="Yes", "Proceed to complete Tab 8. Mercury Containing Devices","")</f>
        <v/>
      </c>
      <c r="G51" s="251"/>
      <c r="H51" s="251"/>
      <c r="I51" s="251"/>
      <c r="J51" s="251"/>
    </row>
    <row r="52" spans="2:10" ht="17.45" customHeight="1" x14ac:dyDescent="0.25">
      <c r="B52" s="22"/>
      <c r="C52" s="252" t="s">
        <v>168</v>
      </c>
      <c r="D52" s="253"/>
      <c r="E52" s="254"/>
      <c r="F52" s="251" t="str">
        <f t="shared" ref="F52:F53" si="2">IF(B52="Yes", "Proceed to complete Tab 8. Mercury Containing Devices","")</f>
        <v/>
      </c>
      <c r="G52" s="251"/>
      <c r="H52" s="251"/>
      <c r="I52" s="251"/>
      <c r="J52" s="251"/>
    </row>
    <row r="53" spans="2:10" ht="17.45" customHeight="1" x14ac:dyDescent="0.25">
      <c r="B53" s="22"/>
      <c r="C53" s="252" t="s">
        <v>169</v>
      </c>
      <c r="D53" s="253"/>
      <c r="E53" s="254"/>
      <c r="F53" s="251" t="str">
        <f t="shared" si="2"/>
        <v/>
      </c>
      <c r="G53" s="251"/>
      <c r="H53" s="251"/>
      <c r="I53" s="251"/>
      <c r="J53" s="251"/>
    </row>
    <row r="55" spans="2:10" x14ac:dyDescent="0.25">
      <c r="B55" s="73" t="s">
        <v>115</v>
      </c>
    </row>
  </sheetData>
  <sheetProtection algorithmName="SHA-512" hashValue="YvyJXRH8NyOG60TkAqa58lIMMlzDjwJLfHpNq9rshlnLo2c2en4YihoDLoTQugDSNqsg05vkPWWNIhLobjvrfg==" saltValue="1O5rez14gcCDxU44rzfqeA==" spinCount="100000" sheet="1" objects="1" scenarios="1"/>
  <mergeCells count="78">
    <mergeCell ref="B14:F14"/>
    <mergeCell ref="G14:K14"/>
    <mergeCell ref="B6:K6"/>
    <mergeCell ref="B8:K8"/>
    <mergeCell ref="B10:K10"/>
    <mergeCell ref="B13:F13"/>
    <mergeCell ref="G13:K13"/>
    <mergeCell ref="B22:K22"/>
    <mergeCell ref="B15:F15"/>
    <mergeCell ref="G15:K15"/>
    <mergeCell ref="B16:F16"/>
    <mergeCell ref="G16:K16"/>
    <mergeCell ref="B17:F17"/>
    <mergeCell ref="G17:K17"/>
    <mergeCell ref="B18:F18"/>
    <mergeCell ref="G18:K18"/>
    <mergeCell ref="B19:K19"/>
    <mergeCell ref="B20:K20"/>
    <mergeCell ref="B21:K21"/>
    <mergeCell ref="B23:C23"/>
    <mergeCell ref="D23:F23"/>
    <mergeCell ref="G23:K23"/>
    <mergeCell ref="B24:C24"/>
    <mergeCell ref="D24:F24"/>
    <mergeCell ref="G24:K24"/>
    <mergeCell ref="B34:F34"/>
    <mergeCell ref="G34:K34"/>
    <mergeCell ref="B35:F35"/>
    <mergeCell ref="B25:C25"/>
    <mergeCell ref="D25:F25"/>
    <mergeCell ref="G25:I25"/>
    <mergeCell ref="B26:C26"/>
    <mergeCell ref="D26:F26"/>
    <mergeCell ref="G26:I26"/>
    <mergeCell ref="B31:K31"/>
    <mergeCell ref="B32:F32"/>
    <mergeCell ref="G32:K32"/>
    <mergeCell ref="B33:F33"/>
    <mergeCell ref="G33:K33"/>
    <mergeCell ref="J26:K26"/>
    <mergeCell ref="B27:C27"/>
    <mergeCell ref="E27:F27"/>
    <mergeCell ref="G27:K27"/>
    <mergeCell ref="B28:C28"/>
    <mergeCell ref="E28:F28"/>
    <mergeCell ref="G28:K28"/>
    <mergeCell ref="G35:K35"/>
    <mergeCell ref="B36:E36"/>
    <mergeCell ref="G36:K36"/>
    <mergeCell ref="F53:J53"/>
    <mergeCell ref="F47:J47"/>
    <mergeCell ref="B37:E37"/>
    <mergeCell ref="G37:K37"/>
    <mergeCell ref="F48:J48"/>
    <mergeCell ref="C48:E48"/>
    <mergeCell ref="C41:E41"/>
    <mergeCell ref="C42:E42"/>
    <mergeCell ref="C43:E43"/>
    <mergeCell ref="C44:E44"/>
    <mergeCell ref="C52:E52"/>
    <mergeCell ref="C53:E53"/>
    <mergeCell ref="C50:E50"/>
    <mergeCell ref="M10:V10"/>
    <mergeCell ref="F50:J50"/>
    <mergeCell ref="C46:E46"/>
    <mergeCell ref="F51:J51"/>
    <mergeCell ref="F52:J52"/>
    <mergeCell ref="F41:J41"/>
    <mergeCell ref="F42:J42"/>
    <mergeCell ref="F43:J43"/>
    <mergeCell ref="F44:J44"/>
    <mergeCell ref="F45:J45"/>
    <mergeCell ref="C49:E49"/>
    <mergeCell ref="C45:E45"/>
    <mergeCell ref="C47:E47"/>
    <mergeCell ref="F46:J46"/>
    <mergeCell ref="F49:J49"/>
    <mergeCell ref="C51:E5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here" xr:uid="{DAEE6332-ABEF-4BAC-81C3-D6D49EA5EB49}">
          <x14:formula1>
            <xm:f>Sheet3!$A$1:$A$2</xm:f>
          </x14:formula1>
          <xm:sqref>B41:B53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3CBC-1238-435D-8C2C-83874FA09D44}">
  <dimension ref="A1:A2"/>
  <sheetViews>
    <sheetView workbookViewId="0">
      <selection activeCell="A3" sqref="A3"/>
    </sheetView>
  </sheetViews>
  <sheetFormatPr defaultRowHeight="15" x14ac:dyDescent="0.25"/>
  <sheetData>
    <row r="1" spans="1:1" x14ac:dyDescent="0.25">
      <c r="A1" t="s">
        <v>28</v>
      </c>
    </row>
    <row r="2" spans="1:1" x14ac:dyDescent="0.25">
      <c r="A2"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1172-1D6F-47C0-9C23-3FF36817CD36}">
  <dimension ref="B6:AB120"/>
  <sheetViews>
    <sheetView showGridLines="0" zoomScale="80" zoomScaleNormal="80" workbookViewId="0">
      <selection activeCell="B20" sqref="B20"/>
    </sheetView>
  </sheetViews>
  <sheetFormatPr defaultColWidth="8.7109375" defaultRowHeight="15" x14ac:dyDescent="0.25"/>
  <cols>
    <col min="1" max="1" width="4" style="73" customWidth="1"/>
    <col min="2" max="2" width="36" style="73" customWidth="1"/>
    <col min="3" max="14" width="19.7109375" style="73" customWidth="1"/>
    <col min="15" max="15" width="13.85546875" style="73" customWidth="1"/>
    <col min="16" max="16" width="44.42578125" style="73" customWidth="1"/>
    <col min="17" max="28" width="13.85546875" style="73" customWidth="1"/>
    <col min="29" max="16384" width="8.7109375" style="73"/>
  </cols>
  <sheetData>
    <row r="6" spans="2:28" ht="18.75" x14ac:dyDescent="0.3">
      <c r="B6" s="78" t="s">
        <v>161</v>
      </c>
      <c r="C6" s="79"/>
      <c r="D6" s="79"/>
      <c r="E6" s="79"/>
      <c r="F6" s="79"/>
      <c r="G6" s="79"/>
      <c r="H6" s="79"/>
      <c r="I6" s="79"/>
      <c r="J6" s="79"/>
      <c r="K6" s="79"/>
    </row>
    <row r="7" spans="2:28" ht="18.75" x14ac:dyDescent="0.25">
      <c r="B7" s="295" t="s">
        <v>216</v>
      </c>
      <c r="C7" s="295"/>
      <c r="D7" s="295"/>
      <c r="E7" s="295"/>
      <c r="F7" s="295"/>
      <c r="G7" s="295"/>
      <c r="H7" s="295"/>
      <c r="I7" s="295"/>
      <c r="J7" s="295"/>
      <c r="K7" s="295"/>
    </row>
    <row r="10" spans="2:28" ht="24.95" customHeight="1" x14ac:dyDescent="0.25">
      <c r="B10" s="297" t="s">
        <v>203</v>
      </c>
      <c r="C10" s="297"/>
      <c r="D10" s="297"/>
      <c r="E10" s="297"/>
      <c r="F10" s="297"/>
      <c r="G10" s="297"/>
      <c r="H10" s="297"/>
      <c r="I10" s="297"/>
      <c r="J10" s="297"/>
      <c r="K10" s="297"/>
      <c r="L10" s="297"/>
      <c r="M10" s="297"/>
      <c r="N10" s="297"/>
    </row>
    <row r="11" spans="2:28" ht="26.45" customHeight="1" x14ac:dyDescent="0.25">
      <c r="B11" s="297" t="s">
        <v>170</v>
      </c>
      <c r="C11" s="297"/>
      <c r="D11" s="297"/>
      <c r="E11" s="297"/>
      <c r="F11" s="297"/>
      <c r="G11" s="297"/>
      <c r="H11" s="297"/>
      <c r="I11" s="297"/>
      <c r="J11" s="297"/>
      <c r="K11" s="297"/>
      <c r="L11" s="297"/>
      <c r="M11" s="297"/>
      <c r="N11" s="297"/>
      <c r="P11" s="303"/>
      <c r="Q11" s="303"/>
      <c r="R11" s="303"/>
      <c r="S11" s="303"/>
      <c r="T11" s="303"/>
      <c r="U11" s="303"/>
      <c r="V11" s="303"/>
      <c r="W11" s="303"/>
      <c r="X11" s="303"/>
      <c r="Y11" s="303"/>
      <c r="Z11" s="303"/>
      <c r="AA11" s="303"/>
      <c r="AB11" s="303"/>
    </row>
    <row r="12" spans="2:28" ht="26.45" customHeight="1" x14ac:dyDescent="0.25">
      <c r="B12" s="297"/>
      <c r="C12" s="297"/>
      <c r="D12" s="297"/>
      <c r="E12" s="297"/>
      <c r="F12" s="297"/>
      <c r="G12" s="297"/>
      <c r="H12" s="297"/>
      <c r="I12" s="297"/>
      <c r="J12" s="297"/>
      <c r="K12" s="297"/>
      <c r="L12" s="297"/>
      <c r="M12" s="297"/>
      <c r="N12" s="297"/>
      <c r="P12" s="303"/>
      <c r="Q12" s="303"/>
      <c r="R12" s="303"/>
      <c r="S12" s="303"/>
      <c r="T12" s="303"/>
      <c r="U12" s="303"/>
      <c r="V12" s="303"/>
      <c r="W12" s="303"/>
      <c r="X12" s="303"/>
      <c r="Y12" s="303"/>
      <c r="Z12" s="303"/>
      <c r="AA12" s="303"/>
      <c r="AB12" s="303"/>
    </row>
    <row r="13" spans="2:28" ht="26.45" customHeight="1" x14ac:dyDescent="0.25">
      <c r="B13" s="297"/>
      <c r="C13" s="297"/>
      <c r="D13" s="297"/>
      <c r="E13" s="297"/>
      <c r="F13" s="297"/>
      <c r="G13" s="297"/>
      <c r="H13" s="297"/>
      <c r="I13" s="297"/>
      <c r="J13" s="297"/>
      <c r="K13" s="297"/>
      <c r="L13" s="297"/>
      <c r="M13" s="297"/>
      <c r="N13" s="297"/>
      <c r="P13" s="303"/>
      <c r="Q13" s="303"/>
      <c r="R13" s="303"/>
      <c r="S13" s="303"/>
      <c r="T13" s="303"/>
      <c r="U13" s="303"/>
      <c r="V13" s="303"/>
      <c r="W13" s="303"/>
      <c r="X13" s="303"/>
      <c r="Y13" s="303"/>
      <c r="Z13" s="303"/>
      <c r="AA13" s="303"/>
      <c r="AB13" s="303"/>
    </row>
    <row r="14" spans="2:28" ht="26.45" customHeight="1" x14ac:dyDescent="0.25">
      <c r="B14" s="297"/>
      <c r="C14" s="297"/>
      <c r="D14" s="297"/>
      <c r="E14" s="297"/>
      <c r="F14" s="297"/>
      <c r="G14" s="297"/>
      <c r="H14" s="297"/>
      <c r="I14" s="297"/>
      <c r="J14" s="297"/>
      <c r="K14" s="297"/>
      <c r="L14" s="297"/>
      <c r="M14" s="297"/>
      <c r="N14" s="297"/>
      <c r="P14" s="303"/>
      <c r="Q14" s="303"/>
      <c r="R14" s="303"/>
      <c r="S14" s="303"/>
      <c r="T14" s="303"/>
      <c r="U14" s="303"/>
      <c r="V14" s="303"/>
      <c r="W14" s="303"/>
      <c r="X14" s="303"/>
      <c r="Y14" s="303"/>
      <c r="Z14" s="303"/>
      <c r="AA14" s="303"/>
      <c r="AB14" s="303"/>
    </row>
    <row r="15" spans="2:28" ht="26.1" customHeight="1" x14ac:dyDescent="0.25">
      <c r="B15" s="297"/>
      <c r="C15" s="297"/>
      <c r="D15" s="297"/>
      <c r="E15" s="297"/>
      <c r="F15" s="297"/>
      <c r="G15" s="297"/>
      <c r="H15" s="297"/>
      <c r="I15" s="297"/>
      <c r="J15" s="297"/>
      <c r="K15" s="297"/>
      <c r="L15" s="297"/>
      <c r="M15" s="297"/>
      <c r="N15" s="297"/>
      <c r="P15" s="303"/>
      <c r="Q15" s="303"/>
      <c r="R15" s="303"/>
      <c r="S15" s="303"/>
      <c r="T15" s="303"/>
      <c r="U15" s="303"/>
      <c r="V15" s="303"/>
      <c r="W15" s="303"/>
      <c r="X15" s="303"/>
      <c r="Y15" s="303"/>
      <c r="Z15" s="303"/>
      <c r="AA15" s="303"/>
      <c r="AB15" s="303"/>
    </row>
    <row r="16" spans="2:28" ht="20.45" customHeight="1" x14ac:dyDescent="0.25">
      <c r="B16" s="232" t="s">
        <v>128</v>
      </c>
      <c r="C16" s="302" t="s">
        <v>129</v>
      </c>
      <c r="D16" s="302"/>
      <c r="E16" s="302"/>
      <c r="F16" s="302"/>
      <c r="K16" s="95"/>
    </row>
    <row r="17" spans="2:14" x14ac:dyDescent="0.25">
      <c r="C17" s="175"/>
      <c r="K17" s="95"/>
    </row>
    <row r="18" spans="2:14" ht="35.450000000000003" customHeight="1" x14ac:dyDescent="0.25">
      <c r="B18" s="298" t="s">
        <v>171</v>
      </c>
      <c r="C18" s="298"/>
      <c r="D18" s="298"/>
      <c r="E18" s="298"/>
      <c r="F18" s="298"/>
      <c r="G18" s="298"/>
      <c r="H18" s="298"/>
      <c r="I18" s="298"/>
      <c r="J18" s="298"/>
      <c r="K18" s="298"/>
      <c r="L18" s="298"/>
      <c r="M18" s="298"/>
      <c r="N18" s="298"/>
    </row>
    <row r="19" spans="2:14" ht="15.75" thickBot="1" x14ac:dyDescent="0.3"/>
    <row r="20" spans="2:14" ht="22.5" customHeight="1" thickBot="1" x14ac:dyDescent="0.3">
      <c r="B20" s="20"/>
      <c r="K20" s="95"/>
    </row>
    <row r="21" spans="2:14" x14ac:dyDescent="0.25">
      <c r="B21" s="95"/>
    </row>
    <row r="22" spans="2:14" ht="18.75" x14ac:dyDescent="0.3">
      <c r="B22" s="78" t="s">
        <v>46</v>
      </c>
    </row>
    <row r="23" spans="2:14" x14ac:dyDescent="0.25">
      <c r="B23" s="77"/>
    </row>
    <row r="24" spans="2:14" ht="93.95" customHeight="1" x14ac:dyDescent="0.25">
      <c r="B24" s="293" t="s">
        <v>159</v>
      </c>
      <c r="C24" s="293"/>
      <c r="D24" s="293"/>
      <c r="E24" s="293"/>
      <c r="F24" s="293"/>
      <c r="G24" s="293"/>
      <c r="H24" s="293"/>
      <c r="I24" s="293"/>
      <c r="J24" s="293"/>
    </row>
    <row r="25" spans="2:14" x14ac:dyDescent="0.25">
      <c r="B25" s="120" t="s">
        <v>236</v>
      </c>
      <c r="C25" s="210"/>
      <c r="E25" s="119"/>
      <c r="F25" s="119"/>
      <c r="G25" s="119"/>
      <c r="H25" s="119"/>
      <c r="I25" s="121"/>
      <c r="J25" s="122"/>
      <c r="K25" s="122"/>
    </row>
    <row r="26" spans="2:14" ht="15.75" thickBot="1" x14ac:dyDescent="0.3">
      <c r="B26" s="120"/>
      <c r="C26" s="210"/>
      <c r="E26" s="119"/>
      <c r="F26" s="119"/>
      <c r="G26" s="119"/>
      <c r="H26" s="119"/>
      <c r="I26" s="121"/>
      <c r="J26" s="123"/>
      <c r="K26" s="122"/>
    </row>
    <row r="27" spans="2:14" ht="25.5" customHeight="1" thickBot="1" x14ac:dyDescent="0.3">
      <c r="B27" s="20"/>
      <c r="C27" s="165" t="s">
        <v>101</v>
      </c>
      <c r="E27" s="119"/>
      <c r="F27" s="119"/>
      <c r="G27" s="119"/>
      <c r="H27" s="119"/>
      <c r="I27" s="121"/>
      <c r="J27" s="121"/>
      <c r="K27" s="121"/>
      <c r="L27" s="119"/>
      <c r="M27" s="119"/>
      <c r="N27" s="119"/>
    </row>
    <row r="28" spans="2:14" x14ac:dyDescent="0.25">
      <c r="B28" s="119"/>
      <c r="C28" s="119"/>
      <c r="D28" s="119"/>
      <c r="E28" s="119"/>
      <c r="F28" s="119"/>
      <c r="G28" s="119"/>
      <c r="H28" s="119"/>
      <c r="I28" s="119"/>
      <c r="J28" s="119"/>
      <c r="K28" s="119"/>
      <c r="L28" s="119"/>
      <c r="M28" s="119"/>
      <c r="N28" s="119"/>
    </row>
    <row r="29" spans="2:14" x14ac:dyDescent="0.25">
      <c r="B29" s="304" t="s">
        <v>238</v>
      </c>
      <c r="C29" s="304"/>
      <c r="D29" s="304"/>
      <c r="E29" s="304"/>
      <c r="F29" s="304"/>
      <c r="G29" s="304"/>
      <c r="H29" s="304"/>
      <c r="I29" s="304"/>
      <c r="J29" s="304"/>
      <c r="K29" s="304"/>
      <c r="L29" s="304"/>
      <c r="M29" s="304"/>
      <c r="N29" s="304"/>
    </row>
    <row r="30" spans="2:14" x14ac:dyDescent="0.25">
      <c r="B30" s="210"/>
      <c r="C30" s="210"/>
      <c r="D30" s="210"/>
      <c r="E30" s="210"/>
      <c r="F30" s="210"/>
      <c r="G30" s="210"/>
      <c r="H30" s="210"/>
      <c r="I30" s="210"/>
      <c r="J30" s="210"/>
      <c r="K30" s="210"/>
      <c r="L30" s="210"/>
      <c r="M30" s="210"/>
      <c r="N30" s="210"/>
    </row>
    <row r="31" spans="2:14" x14ac:dyDescent="0.25">
      <c r="B31" s="293" t="s">
        <v>88</v>
      </c>
      <c r="C31" s="293"/>
      <c r="D31" s="293"/>
      <c r="E31" s="293"/>
      <c r="F31" s="293"/>
      <c r="G31" s="293"/>
      <c r="H31" s="293"/>
      <c r="I31" s="293"/>
      <c r="J31" s="293"/>
      <c r="K31" s="293"/>
      <c r="L31" s="293"/>
      <c r="M31" s="293"/>
      <c r="N31" s="293"/>
    </row>
    <row r="32" spans="2:14" x14ac:dyDescent="0.25">
      <c r="B32" s="77"/>
      <c r="I32" s="128"/>
    </row>
    <row r="33" spans="2:16" ht="47.45" customHeight="1" x14ac:dyDescent="0.25">
      <c r="B33" s="139" t="s">
        <v>57</v>
      </c>
      <c r="C33" s="156" t="s">
        <v>73</v>
      </c>
      <c r="D33" s="156" t="s">
        <v>74</v>
      </c>
      <c r="E33" s="156" t="s">
        <v>75</v>
      </c>
      <c r="F33" s="130" t="s">
        <v>76</v>
      </c>
      <c r="G33" s="130" t="s">
        <v>77</v>
      </c>
      <c r="H33" s="130" t="s">
        <v>78</v>
      </c>
      <c r="I33" s="130" t="s">
        <v>79</v>
      </c>
      <c r="J33" s="130" t="s">
        <v>80</v>
      </c>
      <c r="K33" s="130" t="s">
        <v>81</v>
      </c>
      <c r="L33" s="130" t="s">
        <v>83</v>
      </c>
      <c r="M33" s="130" t="s">
        <v>84</v>
      </c>
      <c r="N33" s="130" t="s">
        <v>85</v>
      </c>
      <c r="O33" s="131"/>
      <c r="P33" s="176"/>
    </row>
    <row r="34" spans="2:16" ht="30" customHeight="1" x14ac:dyDescent="0.25">
      <c r="B34" s="132" t="s">
        <v>53</v>
      </c>
      <c r="C34" s="138"/>
      <c r="D34" s="138"/>
      <c r="E34" s="138"/>
      <c r="F34" s="138"/>
      <c r="G34" s="138"/>
      <c r="H34" s="138"/>
      <c r="I34" s="141">
        <f>IF($B$20="None of the above",0,ROUND(C34*VLOOKUP($B34,Calculator!$B:$D,2,FALSE),1))</f>
        <v>0</v>
      </c>
      <c r="J34" s="141">
        <f>IF($B$20="None of the above",0,ROUND(D34*VLOOKUP($B34,Calculator!$B:$D,2,FALSE),1))</f>
        <v>0</v>
      </c>
      <c r="K34" s="141">
        <f>IF($B$20="None of the above",0,ROUND(E34*VLOOKUP($B34,Calculator!$B:$D,2,FALSE),1))</f>
        <v>0</v>
      </c>
      <c r="L34" s="141">
        <f>SUM(F34,I34)</f>
        <v>0</v>
      </c>
      <c r="M34" s="141">
        <f t="shared" ref="M34" si="0">SUM(G34,J34)</f>
        <v>0</v>
      </c>
      <c r="N34" s="141">
        <f>SUM(H34,K34)</f>
        <v>0</v>
      </c>
    </row>
    <row r="35" spans="2:16" ht="34.5" customHeight="1" x14ac:dyDescent="0.25">
      <c r="B35" s="178" t="s">
        <v>54</v>
      </c>
      <c r="C35" s="138"/>
      <c r="D35" s="138"/>
      <c r="E35" s="138"/>
      <c r="F35" s="138"/>
      <c r="G35" s="138"/>
      <c r="H35" s="138"/>
      <c r="I35" s="141">
        <f>IF($B$20="None of the above",0,ROUND(C35*VLOOKUP($B35,Calculator!$B:$D,2,FALSE),1))</f>
        <v>0</v>
      </c>
      <c r="J35" s="141">
        <f>IF($B$20="None of the above",0,ROUND(D35*VLOOKUP($B35,Calculator!$B:$D,2,FALSE),1))</f>
        <v>0</v>
      </c>
      <c r="K35" s="141">
        <f>IF($B$20="None of the above",0,ROUND(E35*VLOOKUP($B35,Calculator!$B:$D,2,FALSE),1))</f>
        <v>0</v>
      </c>
      <c r="L35" s="141">
        <f t="shared" ref="L35" si="1">SUM(F35,I35)</f>
        <v>0</v>
      </c>
      <c r="M35" s="141">
        <f t="shared" ref="M35:M36" si="2">SUM(G35,J35)</f>
        <v>0</v>
      </c>
      <c r="N35" s="141">
        <f t="shared" ref="N35:N36" si="3">SUM(H35,K35)</f>
        <v>0</v>
      </c>
      <c r="O35" s="177"/>
    </row>
    <row r="36" spans="2:16" ht="29.45" customHeight="1" x14ac:dyDescent="0.25">
      <c r="B36" s="132" t="s">
        <v>33</v>
      </c>
      <c r="C36" s="141">
        <f t="shared" ref="C36:E36" si="4">SUM(C34:C35)</f>
        <v>0</v>
      </c>
      <c r="D36" s="141">
        <f t="shared" si="4"/>
        <v>0</v>
      </c>
      <c r="E36" s="141">
        <f t="shared" si="4"/>
        <v>0</v>
      </c>
      <c r="F36" s="141">
        <f>SUM(F34:F35)</f>
        <v>0</v>
      </c>
      <c r="G36" s="141">
        <f>SUM(G34:G35)</f>
        <v>0</v>
      </c>
      <c r="H36" s="141">
        <f>SUM(H34:H35)</f>
        <v>0</v>
      </c>
      <c r="I36" s="141">
        <f>SUM(I34:I35)</f>
        <v>0</v>
      </c>
      <c r="J36" s="141">
        <f>SUM(J34:J35)</f>
        <v>0</v>
      </c>
      <c r="K36" s="141">
        <f t="shared" ref="K36" si="5">SUM(K34:K35)</f>
        <v>0</v>
      </c>
      <c r="L36" s="141">
        <f>SUM(F36,I36)</f>
        <v>0</v>
      </c>
      <c r="M36" s="141">
        <f t="shared" si="2"/>
        <v>0</v>
      </c>
      <c r="N36" s="141">
        <f t="shared" si="3"/>
        <v>0</v>
      </c>
      <c r="O36" s="177"/>
    </row>
    <row r="37" spans="2:16" x14ac:dyDescent="0.25">
      <c r="B37" s="77"/>
    </row>
    <row r="38" spans="2:16" x14ac:dyDescent="0.25">
      <c r="B38" s="112" t="s">
        <v>89</v>
      </c>
    </row>
    <row r="39" spans="2:16" ht="15.75" thickBot="1" x14ac:dyDescent="0.3">
      <c r="B39" s="77"/>
    </row>
    <row r="40" spans="2:16" ht="50.1" customHeight="1" thickBot="1" x14ac:dyDescent="0.3">
      <c r="B40" s="163" t="str">
        <f>IF(SUM(L36:N36)=0,"Enter Data Above",IF(AVERAGE(L36:N36)&lt;=3500,"Producer not required to register as an Oil Filter Producer for this period",AVERAGE(L36:N36)*85%))</f>
        <v>Enter Data Above</v>
      </c>
      <c r="C40" s="179"/>
      <c r="E40" s="99"/>
      <c r="F40" s="95"/>
    </row>
    <row r="41" spans="2:16" x14ac:dyDescent="0.25">
      <c r="B41" s="19" t="s">
        <v>82</v>
      </c>
    </row>
    <row r="42" spans="2:16" x14ac:dyDescent="0.25">
      <c r="B42" s="19"/>
    </row>
    <row r="43" spans="2:16" ht="17.25" x14ac:dyDescent="0.25">
      <c r="B43" s="54" t="s">
        <v>212</v>
      </c>
    </row>
    <row r="44" spans="2:16" x14ac:dyDescent="0.25">
      <c r="B44" s="49" t="s">
        <v>210</v>
      </c>
    </row>
    <row r="45" spans="2:16" ht="15.75" thickBot="1" x14ac:dyDescent="0.3">
      <c r="B45" s="19"/>
    </row>
    <row r="46" spans="2:16" ht="36.6" customHeight="1" thickBot="1" x14ac:dyDescent="0.3">
      <c r="B46" s="299"/>
      <c r="C46" s="300"/>
      <c r="D46" s="301"/>
    </row>
    <row r="47" spans="2:16" x14ac:dyDescent="0.25">
      <c r="B47" s="19"/>
    </row>
    <row r="48" spans="2:16" ht="18.75" x14ac:dyDescent="0.3">
      <c r="B48" s="78" t="s">
        <v>52</v>
      </c>
    </row>
    <row r="49" spans="2:17" x14ac:dyDescent="0.25">
      <c r="B49" s="77"/>
    </row>
    <row r="50" spans="2:17" x14ac:dyDescent="0.25">
      <c r="B50" s="296" t="s">
        <v>172</v>
      </c>
      <c r="C50" s="296"/>
      <c r="D50" s="296"/>
      <c r="E50" s="296"/>
      <c r="F50" s="296"/>
      <c r="G50" s="296"/>
      <c r="H50" s="296"/>
      <c r="I50" s="296"/>
    </row>
    <row r="51" spans="2:17" x14ac:dyDescent="0.25">
      <c r="B51" s="209"/>
      <c r="C51" s="209"/>
      <c r="D51" s="209"/>
      <c r="E51" s="209"/>
      <c r="F51" s="209"/>
      <c r="G51" s="209"/>
      <c r="H51" s="209"/>
      <c r="I51" s="209"/>
    </row>
    <row r="52" spans="2:17" x14ac:dyDescent="0.25">
      <c r="B52" s="120" t="s">
        <v>239</v>
      </c>
      <c r="C52" s="210"/>
      <c r="E52" s="119"/>
      <c r="F52" s="119"/>
      <c r="G52" s="119"/>
      <c r="H52" s="119"/>
      <c r="I52" s="121"/>
      <c r="J52" s="122"/>
      <c r="K52" s="122"/>
    </row>
    <row r="53" spans="2:17" ht="15.75" thickBot="1" x14ac:dyDescent="0.3">
      <c r="B53" s="120"/>
      <c r="C53" s="210"/>
      <c r="E53" s="119"/>
      <c r="F53" s="119"/>
      <c r="G53" s="119"/>
      <c r="H53" s="119"/>
      <c r="I53" s="121"/>
      <c r="J53" s="123"/>
      <c r="K53" s="122"/>
    </row>
    <row r="54" spans="2:17" ht="25.5" customHeight="1" thickBot="1" x14ac:dyDescent="0.3">
      <c r="B54" s="20"/>
      <c r="C54" s="165" t="s">
        <v>101</v>
      </c>
      <c r="E54" s="119"/>
      <c r="F54" s="119"/>
      <c r="G54" s="119"/>
      <c r="H54" s="119"/>
      <c r="I54" s="121"/>
      <c r="J54" s="121"/>
      <c r="K54" s="121"/>
      <c r="L54" s="119"/>
      <c r="M54" s="119"/>
      <c r="N54" s="119"/>
    </row>
    <row r="55" spans="2:17" x14ac:dyDescent="0.25">
      <c r="B55" s="119"/>
      <c r="C55" s="119"/>
      <c r="D55" s="119"/>
      <c r="E55" s="119"/>
      <c r="F55" s="119"/>
      <c r="G55" s="119"/>
      <c r="H55" s="119"/>
      <c r="I55" s="119"/>
      <c r="J55" s="119"/>
      <c r="K55" s="119"/>
      <c r="L55" s="119"/>
      <c r="M55" s="119"/>
      <c r="N55" s="119"/>
    </row>
    <row r="56" spans="2:17" x14ac:dyDescent="0.25">
      <c r="B56" s="304" t="s">
        <v>240</v>
      </c>
      <c r="C56" s="304"/>
      <c r="D56" s="304"/>
      <c r="E56" s="304"/>
      <c r="F56" s="304"/>
      <c r="G56" s="304"/>
      <c r="H56" s="304"/>
      <c r="I56" s="304"/>
      <c r="J56" s="304"/>
      <c r="K56" s="304"/>
      <c r="L56" s="304"/>
      <c r="M56" s="304"/>
      <c r="N56" s="304"/>
    </row>
    <row r="57" spans="2:17" x14ac:dyDescent="0.25">
      <c r="B57" s="211"/>
      <c r="C57" s="211"/>
      <c r="D57" s="211"/>
      <c r="E57" s="211"/>
      <c r="F57" s="211"/>
      <c r="G57" s="211"/>
      <c r="H57" s="211"/>
      <c r="I57" s="211"/>
      <c r="J57" s="211"/>
      <c r="K57" s="211"/>
      <c r="L57" s="211"/>
      <c r="M57" s="211"/>
      <c r="N57" s="211"/>
    </row>
    <row r="58" spans="2:17" x14ac:dyDescent="0.25">
      <c r="B58" s="293" t="s">
        <v>88</v>
      </c>
      <c r="C58" s="293"/>
      <c r="D58" s="293"/>
      <c r="E58" s="293"/>
      <c r="F58" s="293"/>
      <c r="G58" s="293"/>
      <c r="H58" s="293"/>
      <c r="I58" s="293"/>
      <c r="J58" s="293"/>
      <c r="K58" s="293"/>
      <c r="L58" s="293"/>
      <c r="M58" s="293"/>
      <c r="N58" s="293"/>
    </row>
    <row r="59" spans="2:17" x14ac:dyDescent="0.25">
      <c r="B59" s="208"/>
      <c r="C59" s="171"/>
      <c r="D59" s="171"/>
      <c r="E59" s="171"/>
      <c r="F59" s="208"/>
      <c r="G59" s="208"/>
      <c r="H59" s="208"/>
      <c r="I59" s="208"/>
      <c r="J59" s="208"/>
      <c r="K59" s="122"/>
      <c r="L59" s="122"/>
    </row>
    <row r="60" spans="2:17" ht="64.5" customHeight="1" x14ac:dyDescent="0.25">
      <c r="B60" s="155" t="s">
        <v>59</v>
      </c>
      <c r="C60" s="156" t="s">
        <v>248</v>
      </c>
      <c r="D60" s="156" t="s">
        <v>260</v>
      </c>
      <c r="E60" s="156" t="s">
        <v>261</v>
      </c>
      <c r="F60" s="130" t="s">
        <v>76</v>
      </c>
      <c r="G60" s="130" t="s">
        <v>77</v>
      </c>
      <c r="H60" s="130" t="s">
        <v>78</v>
      </c>
      <c r="I60" s="130" t="s">
        <v>79</v>
      </c>
      <c r="J60" s="130" t="s">
        <v>80</v>
      </c>
      <c r="K60" s="130" t="s">
        <v>81</v>
      </c>
      <c r="L60" s="130" t="s">
        <v>83</v>
      </c>
      <c r="M60" s="130" t="s">
        <v>84</v>
      </c>
      <c r="N60" s="130" t="s">
        <v>85</v>
      </c>
    </row>
    <row r="61" spans="2:17" ht="30" customHeight="1" x14ac:dyDescent="0.25">
      <c r="B61" s="157" t="s">
        <v>52</v>
      </c>
      <c r="C61" s="192"/>
      <c r="D61" s="192"/>
      <c r="E61" s="192"/>
      <c r="F61" s="192"/>
      <c r="G61" s="192"/>
      <c r="H61" s="192"/>
      <c r="I61" s="180">
        <f>IF($B$20="None of the above",0,ROUND(C61*VLOOKUP($B61,Calculator!$B:$D,2,FALSE),1))</f>
        <v>0</v>
      </c>
      <c r="J61" s="180">
        <f>IF($B$20="None of the above",0,ROUND(D61*VLOOKUP($B61,Calculator!$B:$D,2,FALSE),1))</f>
        <v>0</v>
      </c>
      <c r="K61" s="180">
        <f>IF($B$20="None of the above",0,ROUND(E61*VLOOKUP($B61,Calculator!$B:$D,2,FALSE),1))</f>
        <v>0</v>
      </c>
      <c r="L61" s="181">
        <f>SUM(F61,I61)</f>
        <v>0</v>
      </c>
      <c r="M61" s="181">
        <f t="shared" ref="M61:N61" si="6">SUM(G61,J61)</f>
        <v>0</v>
      </c>
      <c r="N61" s="181">
        <f t="shared" si="6"/>
        <v>0</v>
      </c>
      <c r="O61" s="226"/>
      <c r="P61" s="144"/>
      <c r="Q61" s="144"/>
    </row>
    <row r="62" spans="2:17" ht="23.1" customHeight="1" x14ac:dyDescent="0.25">
      <c r="B62" s="182" t="s">
        <v>33</v>
      </c>
      <c r="C62" s="141">
        <f t="shared" ref="C62:N62" si="7">SUM(C61:C61)</f>
        <v>0</v>
      </c>
      <c r="D62" s="141">
        <f t="shared" si="7"/>
        <v>0</v>
      </c>
      <c r="E62" s="141">
        <f t="shared" si="7"/>
        <v>0</v>
      </c>
      <c r="F62" s="141">
        <f t="shared" si="7"/>
        <v>0</v>
      </c>
      <c r="G62" s="141">
        <f t="shared" si="7"/>
        <v>0</v>
      </c>
      <c r="H62" s="141">
        <f t="shared" si="7"/>
        <v>0</v>
      </c>
      <c r="I62" s="141">
        <f t="shared" si="7"/>
        <v>0</v>
      </c>
      <c r="J62" s="141">
        <f t="shared" si="7"/>
        <v>0</v>
      </c>
      <c r="K62" s="141">
        <f t="shared" si="7"/>
        <v>0</v>
      </c>
      <c r="L62" s="141">
        <f t="shared" si="7"/>
        <v>0</v>
      </c>
      <c r="M62" s="141">
        <f t="shared" si="7"/>
        <v>0</v>
      </c>
      <c r="N62" s="141">
        <f t="shared" si="7"/>
        <v>0</v>
      </c>
    </row>
    <row r="63" spans="2:17" ht="14.45" customHeight="1" x14ac:dyDescent="0.25">
      <c r="B63" s="135"/>
      <c r="C63" s="183"/>
      <c r="D63" s="183"/>
      <c r="E63" s="183"/>
      <c r="F63" s="183"/>
      <c r="G63" s="183"/>
      <c r="H63" s="183"/>
      <c r="I63" s="183"/>
      <c r="J63" s="183"/>
      <c r="K63" s="183"/>
      <c r="L63" s="183"/>
      <c r="M63" s="183"/>
      <c r="N63" s="183"/>
    </row>
    <row r="64" spans="2:17" x14ac:dyDescent="0.25">
      <c r="B64" s="77" t="s">
        <v>135</v>
      </c>
      <c r="H64" s="122"/>
      <c r="I64" s="135"/>
      <c r="J64" s="135"/>
      <c r="K64" s="135"/>
      <c r="L64" s="122"/>
    </row>
    <row r="65" spans="2:15" x14ac:dyDescent="0.25">
      <c r="B65" s="135" t="s">
        <v>134</v>
      </c>
      <c r="H65" s="122"/>
      <c r="I65" s="95"/>
      <c r="J65" s="187"/>
      <c r="K65" s="135"/>
      <c r="L65" s="122"/>
    </row>
    <row r="66" spans="2:15" ht="15.75" thickBot="1" x14ac:dyDescent="0.3">
      <c r="H66" s="122"/>
      <c r="I66" s="135"/>
      <c r="J66" s="135"/>
      <c r="K66" s="135"/>
      <c r="L66" s="122"/>
    </row>
    <row r="67" spans="2:15" ht="42.6" customHeight="1" thickBot="1" x14ac:dyDescent="0.3">
      <c r="B67" s="136" t="str">
        <f>IF(SUM(L62:N62)=0,"Enter Data Above",IF(AVERAGE(L62:N62)&lt;=2000,"Not required to register as an Oil Container Producer for this period","Required to register as an Oil Container Producer "))</f>
        <v>Enter Data Above</v>
      </c>
      <c r="C67" s="201"/>
      <c r="D67" s="77"/>
      <c r="E67" s="99"/>
      <c r="H67" s="122"/>
      <c r="I67" s="135"/>
      <c r="J67" s="135"/>
      <c r="K67" s="135"/>
      <c r="L67" s="122"/>
    </row>
    <row r="68" spans="2:15" x14ac:dyDescent="0.25">
      <c r="B68" s="137"/>
      <c r="C68" s="77"/>
      <c r="D68" s="77"/>
      <c r="E68" s="99"/>
      <c r="H68" s="122"/>
      <c r="I68" s="135"/>
      <c r="J68" s="135"/>
      <c r="K68" s="135"/>
      <c r="L68" s="122"/>
    </row>
    <row r="69" spans="2:15" x14ac:dyDescent="0.25">
      <c r="B69" s="137" t="s">
        <v>212</v>
      </c>
    </row>
    <row r="70" spans="2:15" x14ac:dyDescent="0.25">
      <c r="B70" s="49" t="s">
        <v>210</v>
      </c>
    </row>
    <row r="71" spans="2:15" ht="15.75" thickBot="1" x14ac:dyDescent="0.3">
      <c r="B71" s="19"/>
    </row>
    <row r="72" spans="2:15" ht="36.6" customHeight="1" thickBot="1" x14ac:dyDescent="0.3">
      <c r="B72" s="299"/>
      <c r="C72" s="300"/>
      <c r="D72" s="301"/>
    </row>
    <row r="73" spans="2:15" x14ac:dyDescent="0.25">
      <c r="H73" s="122"/>
      <c r="I73" s="135"/>
      <c r="J73" s="135"/>
      <c r="K73" s="135"/>
      <c r="L73" s="122"/>
    </row>
    <row r="74" spans="2:15" ht="18.75" x14ac:dyDescent="0.25">
      <c r="B74" s="184" t="s">
        <v>48</v>
      </c>
      <c r="H74" s="122"/>
      <c r="I74" s="135"/>
      <c r="J74" s="135"/>
      <c r="K74" s="135"/>
      <c r="L74" s="122"/>
    </row>
    <row r="75" spans="2:15" x14ac:dyDescent="0.25">
      <c r="H75" s="122"/>
      <c r="I75" s="135"/>
      <c r="J75" s="135"/>
      <c r="K75" s="135"/>
      <c r="L75" s="122"/>
    </row>
    <row r="76" spans="2:15" ht="63" customHeight="1" x14ac:dyDescent="0.25">
      <c r="B76" s="293" t="s">
        <v>241</v>
      </c>
      <c r="C76" s="293"/>
      <c r="D76" s="293"/>
      <c r="E76" s="293"/>
      <c r="F76" s="293"/>
      <c r="G76" s="293"/>
      <c r="H76" s="293"/>
      <c r="I76" s="293"/>
      <c r="J76" s="293"/>
      <c r="K76" s="293"/>
      <c r="L76" s="293"/>
      <c r="M76" s="293"/>
      <c r="N76" s="293"/>
      <c r="O76" s="185"/>
    </row>
    <row r="77" spans="2:15" x14ac:dyDescent="0.25">
      <c r="B77" s="120" t="s">
        <v>244</v>
      </c>
      <c r="C77" s="210"/>
      <c r="E77" s="119"/>
      <c r="F77" s="119"/>
      <c r="G77" s="119"/>
      <c r="H77" s="119"/>
      <c r="I77" s="121"/>
      <c r="J77" s="122"/>
      <c r="K77" s="122"/>
      <c r="M77" s="166"/>
      <c r="N77" s="166"/>
    </row>
    <row r="78" spans="2:15" ht="15.75" thickBot="1" x14ac:dyDescent="0.3">
      <c r="B78" s="120"/>
      <c r="C78" s="210"/>
      <c r="E78" s="119"/>
      <c r="F78" s="119"/>
      <c r="G78" s="119"/>
      <c r="H78" s="119"/>
      <c r="I78" s="121"/>
      <c r="J78" s="123"/>
      <c r="K78" s="122"/>
      <c r="M78" s="166"/>
      <c r="N78" s="166"/>
    </row>
    <row r="79" spans="2:15" ht="25.5" customHeight="1" thickBot="1" x14ac:dyDescent="0.3">
      <c r="B79" s="20"/>
      <c r="C79" s="165" t="s">
        <v>101</v>
      </c>
      <c r="E79" s="119"/>
      <c r="F79" s="119"/>
      <c r="G79" s="119"/>
      <c r="H79" s="119"/>
      <c r="I79" s="121"/>
      <c r="J79" s="121"/>
      <c r="K79" s="121"/>
      <c r="L79" s="119"/>
      <c r="M79" s="166"/>
      <c r="N79" s="221"/>
    </row>
    <row r="80" spans="2:15" x14ac:dyDescent="0.25">
      <c r="B80" s="119"/>
      <c r="C80" s="119"/>
      <c r="D80" s="119"/>
      <c r="E80" s="119"/>
      <c r="F80" s="119"/>
      <c r="G80" s="119"/>
      <c r="H80" s="119"/>
      <c r="I80" s="119"/>
      <c r="J80" s="119"/>
      <c r="K80" s="119"/>
      <c r="L80" s="119"/>
      <c r="M80" s="221"/>
      <c r="N80" s="221"/>
    </row>
    <row r="81" spans="2:16" x14ac:dyDescent="0.25">
      <c r="B81" s="304" t="s">
        <v>245</v>
      </c>
      <c r="C81" s="304"/>
      <c r="D81" s="304"/>
      <c r="E81" s="304"/>
      <c r="F81" s="304"/>
      <c r="G81" s="304"/>
      <c r="H81" s="304"/>
      <c r="I81" s="304"/>
      <c r="J81" s="304"/>
      <c r="K81" s="304"/>
      <c r="L81" s="304"/>
      <c r="M81" s="304"/>
      <c r="N81" s="304"/>
    </row>
    <row r="82" spans="2:16" x14ac:dyDescent="0.25">
      <c r="B82" s="211"/>
      <c r="C82" s="211"/>
      <c r="D82" s="211"/>
      <c r="E82" s="211"/>
      <c r="F82" s="211"/>
      <c r="G82" s="211"/>
      <c r="H82" s="211"/>
      <c r="I82" s="211"/>
      <c r="J82" s="211"/>
      <c r="K82" s="211"/>
      <c r="L82" s="211"/>
      <c r="M82" s="211"/>
      <c r="N82" s="211"/>
    </row>
    <row r="83" spans="2:16" ht="50.1" customHeight="1" x14ac:dyDescent="0.25">
      <c r="B83" s="297" t="s">
        <v>242</v>
      </c>
      <c r="C83" s="297"/>
      <c r="D83" s="297"/>
      <c r="E83" s="297"/>
      <c r="F83" s="297"/>
      <c r="G83" s="297"/>
      <c r="H83" s="297"/>
      <c r="I83" s="297"/>
      <c r="J83" s="297"/>
      <c r="K83" s="297"/>
      <c r="L83" s="297"/>
      <c r="M83" s="297"/>
      <c r="N83" s="297"/>
    </row>
    <row r="84" spans="2:16" x14ac:dyDescent="0.25">
      <c r="B84" s="186" t="s">
        <v>173</v>
      </c>
      <c r="C84" s="210"/>
      <c r="D84" s="210"/>
      <c r="E84" s="210"/>
      <c r="F84" s="210"/>
      <c r="G84" s="210"/>
      <c r="H84" s="210"/>
      <c r="I84" s="210"/>
      <c r="J84" s="210"/>
      <c r="K84" s="210"/>
      <c r="L84" s="210"/>
      <c r="M84" s="210"/>
      <c r="N84" s="210"/>
    </row>
    <row r="85" spans="2:16" x14ac:dyDescent="0.25">
      <c r="B85" s="186"/>
      <c r="C85" s="210"/>
      <c r="D85" s="210"/>
      <c r="E85" s="210"/>
      <c r="F85" s="210"/>
      <c r="G85" s="210"/>
      <c r="H85" s="210"/>
      <c r="I85" s="210"/>
      <c r="J85" s="210"/>
      <c r="K85" s="210"/>
      <c r="L85" s="210"/>
      <c r="M85" s="210"/>
      <c r="N85" s="210"/>
    </row>
    <row r="86" spans="2:16" ht="32.1" customHeight="1" x14ac:dyDescent="0.25">
      <c r="B86" s="293" t="s">
        <v>265</v>
      </c>
      <c r="C86" s="293"/>
      <c r="D86" s="293"/>
      <c r="E86" s="293"/>
      <c r="F86" s="293"/>
      <c r="G86" s="293"/>
      <c r="H86" s="293"/>
      <c r="I86" s="293"/>
      <c r="J86" s="293"/>
      <c r="K86" s="293"/>
      <c r="L86" s="293"/>
      <c r="M86" s="293"/>
      <c r="N86" s="293"/>
    </row>
    <row r="87" spans="2:16" x14ac:dyDescent="0.25">
      <c r="B87" s="208"/>
      <c r="C87" s="206"/>
      <c r="D87" s="208"/>
      <c r="E87" s="208"/>
      <c r="F87" s="208"/>
      <c r="G87" s="208"/>
      <c r="H87" s="208"/>
      <c r="I87" s="208"/>
      <c r="J87" s="208"/>
      <c r="K87" s="208"/>
      <c r="L87" s="208"/>
      <c r="M87" s="208"/>
      <c r="N87" s="208"/>
    </row>
    <row r="88" spans="2:16" ht="71.45" customHeight="1" x14ac:dyDescent="0.25">
      <c r="B88" s="155" t="s">
        <v>47</v>
      </c>
      <c r="C88" s="156" t="s">
        <v>248</v>
      </c>
      <c r="D88" s="156" t="s">
        <v>260</v>
      </c>
      <c r="E88" s="156" t="s">
        <v>261</v>
      </c>
      <c r="F88" s="130" t="s">
        <v>76</v>
      </c>
      <c r="G88" s="130" t="s">
        <v>77</v>
      </c>
      <c r="H88" s="130" t="s">
        <v>78</v>
      </c>
      <c r="I88" s="130" t="s">
        <v>79</v>
      </c>
      <c r="J88" s="130" t="s">
        <v>80</v>
      </c>
      <c r="K88" s="130" t="s">
        <v>81</v>
      </c>
      <c r="L88" s="130" t="s">
        <v>83</v>
      </c>
      <c r="M88" s="130" t="s">
        <v>84</v>
      </c>
      <c r="N88" s="130" t="s">
        <v>85</v>
      </c>
      <c r="P88" s="187"/>
    </row>
    <row r="89" spans="2:16" ht="27" customHeight="1" x14ac:dyDescent="0.25">
      <c r="B89" s="199" t="s">
        <v>49</v>
      </c>
      <c r="C89" s="192"/>
      <c r="D89" s="192"/>
      <c r="E89" s="192"/>
      <c r="F89" s="193"/>
      <c r="G89" s="193"/>
      <c r="H89" s="193"/>
      <c r="I89" s="188">
        <f>IF($B$20="None of the above",0,ROUND(C89*VLOOKUP($B89,Calculator!$B:$D,2,FALSE),1))</f>
        <v>0</v>
      </c>
      <c r="J89" s="188">
        <f>IF($B$20="None of the above",0,ROUND(D89*VLOOKUP($B89,Calculator!$B:$D,2,FALSE),1))</f>
        <v>0</v>
      </c>
      <c r="K89" s="188">
        <f>IF($B$20="None of the above",0,ROUND(E89*VLOOKUP($B89,Calculator!$B:$D,2,FALSE),1))</f>
        <v>0</v>
      </c>
      <c r="L89" s="188">
        <f t="shared" ref="L89:L91" si="8">SUM(F89,I89)</f>
        <v>0</v>
      </c>
      <c r="M89" s="188">
        <f t="shared" ref="M89:M91" si="9">SUM(G89,J89)</f>
        <v>0</v>
      </c>
      <c r="N89" s="188">
        <f t="shared" ref="N89:N91" si="10">SUM(H89,K89)</f>
        <v>0</v>
      </c>
      <c r="O89" s="144"/>
    </row>
    <row r="90" spans="2:16" ht="27" customHeight="1" x14ac:dyDescent="0.25">
      <c r="B90" s="199" t="s">
        <v>51</v>
      </c>
      <c r="C90" s="192"/>
      <c r="D90" s="192"/>
      <c r="E90" s="192"/>
      <c r="F90" s="193"/>
      <c r="G90" s="193"/>
      <c r="H90" s="193"/>
      <c r="I90" s="207">
        <f>IF($B$20="None of the above",0,ROUND(C90*VLOOKUP($B90,Calculator!$B:$D,2,FALSE),1))</f>
        <v>0</v>
      </c>
      <c r="J90" s="188">
        <f>IF($B$20="None of the above",0,ROUND(D90*VLOOKUP($B90,Calculator!$B:$D,2,FALSE),1))</f>
        <v>0</v>
      </c>
      <c r="K90" s="188">
        <f>IF($B$20="None of the above",0,ROUND(E90*VLOOKUP($B90,Calculator!$B:$D,2,FALSE),1))</f>
        <v>0</v>
      </c>
      <c r="L90" s="188">
        <f>SUM(F90,I90)</f>
        <v>0</v>
      </c>
      <c r="M90" s="188">
        <f t="shared" si="9"/>
        <v>0</v>
      </c>
      <c r="N90" s="188">
        <f t="shared" si="10"/>
        <v>0</v>
      </c>
    </row>
    <row r="91" spans="2:16" ht="27" customHeight="1" x14ac:dyDescent="0.25">
      <c r="B91" s="199" t="s">
        <v>50</v>
      </c>
      <c r="C91" s="192"/>
      <c r="D91" s="192"/>
      <c r="E91" s="192"/>
      <c r="F91" s="193"/>
      <c r="G91" s="193"/>
      <c r="H91" s="193"/>
      <c r="I91" s="188">
        <f>IF($B$20="None of the above",0,ROUND(C91*VLOOKUP($B91,Calculator!$B:$D,2,FALSE),1))</f>
        <v>0</v>
      </c>
      <c r="J91" s="188">
        <f>IF($B$20="None of the above",0,ROUND(D91*VLOOKUP($B91,Calculator!$B:$D,2,FALSE),1))</f>
        <v>0</v>
      </c>
      <c r="K91" s="188">
        <f>IF($B$20="None of the above",0,ROUND(E91*VLOOKUP($B91,Calculator!$B:$D,2,FALSE),1))</f>
        <v>0</v>
      </c>
      <c r="L91" s="188">
        <f t="shared" si="8"/>
        <v>0</v>
      </c>
      <c r="M91" s="188">
        <f t="shared" si="9"/>
        <v>0</v>
      </c>
      <c r="N91" s="188">
        <f t="shared" si="10"/>
        <v>0</v>
      </c>
    </row>
    <row r="92" spans="2:16" ht="27" customHeight="1" x14ac:dyDescent="0.25">
      <c r="B92" s="189" t="s">
        <v>33</v>
      </c>
      <c r="C92" s="190">
        <f t="shared" ref="C92:N92" si="11">SUM(C89:C91)</f>
        <v>0</v>
      </c>
      <c r="D92" s="190">
        <f t="shared" si="11"/>
        <v>0</v>
      </c>
      <c r="E92" s="190">
        <f t="shared" si="11"/>
        <v>0</v>
      </c>
      <c r="F92" s="190">
        <f t="shared" si="11"/>
        <v>0</v>
      </c>
      <c r="G92" s="190">
        <f t="shared" si="11"/>
        <v>0</v>
      </c>
      <c r="H92" s="190">
        <f t="shared" si="11"/>
        <v>0</v>
      </c>
      <c r="I92" s="190">
        <f t="shared" si="11"/>
        <v>0</v>
      </c>
      <c r="J92" s="190">
        <f t="shared" si="11"/>
        <v>0</v>
      </c>
      <c r="K92" s="190">
        <f t="shared" si="11"/>
        <v>0</v>
      </c>
      <c r="L92" s="190">
        <f t="shared" si="11"/>
        <v>0</v>
      </c>
      <c r="M92" s="190">
        <f t="shared" si="11"/>
        <v>0</v>
      </c>
      <c r="N92" s="190">
        <f t="shared" si="11"/>
        <v>0</v>
      </c>
    </row>
    <row r="93" spans="2:16" x14ac:dyDescent="0.25">
      <c r="B93" s="135"/>
      <c r="C93" s="122"/>
    </row>
    <row r="94" spans="2:16" x14ac:dyDescent="0.25">
      <c r="B94" s="230" t="s">
        <v>266</v>
      </c>
      <c r="C94" s="122"/>
    </row>
    <row r="95" spans="2:16" x14ac:dyDescent="0.25">
      <c r="B95" s="135"/>
      <c r="C95" s="122"/>
    </row>
    <row r="96" spans="2:16" ht="71.45" customHeight="1" x14ac:dyDescent="0.25">
      <c r="B96" s="155" t="s">
        <v>47</v>
      </c>
      <c r="C96" s="156" t="s">
        <v>248</v>
      </c>
      <c r="D96" s="156" t="s">
        <v>260</v>
      </c>
      <c r="E96" s="156" t="s">
        <v>261</v>
      </c>
      <c r="F96" s="130" t="s">
        <v>76</v>
      </c>
      <c r="G96" s="130" t="s">
        <v>77</v>
      </c>
      <c r="H96" s="130" t="s">
        <v>78</v>
      </c>
      <c r="I96" s="130" t="s">
        <v>79</v>
      </c>
      <c r="J96" s="130" t="s">
        <v>80</v>
      </c>
      <c r="K96" s="130" t="s">
        <v>81</v>
      </c>
      <c r="L96" s="130" t="s">
        <v>83</v>
      </c>
      <c r="M96" s="130" t="s">
        <v>84</v>
      </c>
      <c r="N96" s="130" t="s">
        <v>85</v>
      </c>
      <c r="P96" s="187"/>
    </row>
    <row r="97" spans="2:15" ht="27" customHeight="1" x14ac:dyDescent="0.25">
      <c r="B97" s="189" t="s">
        <v>263</v>
      </c>
      <c r="C97" s="192"/>
      <c r="D97" s="192"/>
      <c r="E97" s="192"/>
      <c r="F97" s="193"/>
      <c r="G97" s="193"/>
      <c r="H97" s="193"/>
      <c r="I97" s="188">
        <f>IF($B$20="None of the above",0,ROUND(C97*VLOOKUP($B97,Calculator!$B:$D,2,FALSE),1))</f>
        <v>0</v>
      </c>
      <c r="J97" s="188">
        <f>IF($B$20="None of the above",0,ROUND(D97*VLOOKUP($B97,Calculator!$B:$D,2,FALSE),1))</f>
        <v>0</v>
      </c>
      <c r="K97" s="188">
        <f>IF($B$20="None of the above",0,ROUND(E97*VLOOKUP($B97,Calculator!$B:$D,2,FALSE),1))</f>
        <v>0</v>
      </c>
      <c r="L97" s="188">
        <f t="shared" ref="L97" si="12">SUM(F97,I97)</f>
        <v>0</v>
      </c>
      <c r="M97" s="188">
        <f t="shared" ref="M97:M98" si="13">SUM(G97,J97)</f>
        <v>0</v>
      </c>
      <c r="N97" s="188">
        <f t="shared" ref="N97:N98" si="14">SUM(H97,K97)</f>
        <v>0</v>
      </c>
      <c r="O97" s="218"/>
    </row>
    <row r="98" spans="2:15" ht="27" customHeight="1" x14ac:dyDescent="0.25">
      <c r="B98" s="189" t="s">
        <v>264</v>
      </c>
      <c r="C98" s="192"/>
      <c r="D98" s="192"/>
      <c r="E98" s="192"/>
      <c r="F98" s="193"/>
      <c r="G98" s="193"/>
      <c r="H98" s="193"/>
      <c r="I98" s="207">
        <f>IF($B$20="None of the above",0,ROUND(C98*VLOOKUP($B98,Calculator!$B:$D,2,FALSE),1))</f>
        <v>0</v>
      </c>
      <c r="J98" s="188">
        <f>IF($B$20="None of the above",0,ROUND(D98*VLOOKUP($B98,Calculator!$B:$D,2,FALSE),1))</f>
        <v>0</v>
      </c>
      <c r="K98" s="188">
        <f>IF($B$20="None of the above",0,ROUND(E98*VLOOKUP($B98,Calculator!$B:$D,2,FALSE),1))</f>
        <v>0</v>
      </c>
      <c r="L98" s="188">
        <f>SUM(F98,I98)</f>
        <v>0</v>
      </c>
      <c r="M98" s="188">
        <f t="shared" si="13"/>
        <v>0</v>
      </c>
      <c r="N98" s="188">
        <f t="shared" si="14"/>
        <v>0</v>
      </c>
    </row>
    <row r="99" spans="2:15" ht="27" customHeight="1" x14ac:dyDescent="0.25">
      <c r="B99" s="189" t="s">
        <v>33</v>
      </c>
      <c r="C99" s="190">
        <f t="shared" ref="C99:N99" si="15">SUM(C97:C98)</f>
        <v>0</v>
      </c>
      <c r="D99" s="190">
        <f t="shared" si="15"/>
        <v>0</v>
      </c>
      <c r="E99" s="190">
        <f t="shared" si="15"/>
        <v>0</v>
      </c>
      <c r="F99" s="190">
        <f t="shared" si="15"/>
        <v>0</v>
      </c>
      <c r="G99" s="190">
        <f t="shared" si="15"/>
        <v>0</v>
      </c>
      <c r="H99" s="190">
        <f t="shared" si="15"/>
        <v>0</v>
      </c>
      <c r="I99" s="190">
        <f t="shared" si="15"/>
        <v>0</v>
      </c>
      <c r="J99" s="190">
        <f t="shared" si="15"/>
        <v>0</v>
      </c>
      <c r="K99" s="190">
        <f t="shared" si="15"/>
        <v>0</v>
      </c>
      <c r="L99" s="190">
        <f t="shared" si="15"/>
        <v>0</v>
      </c>
      <c r="M99" s="190">
        <f t="shared" si="15"/>
        <v>0</v>
      </c>
      <c r="N99" s="190">
        <f t="shared" si="15"/>
        <v>0</v>
      </c>
    </row>
    <row r="100" spans="2:15" x14ac:dyDescent="0.25">
      <c r="B100" s="135"/>
      <c r="C100" s="122"/>
    </row>
    <row r="101" spans="2:15" x14ac:dyDescent="0.25">
      <c r="B101" s="191" t="s">
        <v>135</v>
      </c>
      <c r="C101" s="122"/>
      <c r="I101" s="95"/>
      <c r="L101" s="218"/>
      <c r="M101" s="218"/>
      <c r="N101" s="218"/>
    </row>
    <row r="102" spans="2:15" x14ac:dyDescent="0.25">
      <c r="B102" s="135" t="s">
        <v>134</v>
      </c>
      <c r="I102" s="95"/>
      <c r="L102" s="218"/>
      <c r="M102" s="74"/>
      <c r="N102" s="74"/>
    </row>
    <row r="103" spans="2:15" ht="15.75" thickBot="1" x14ac:dyDescent="0.3">
      <c r="G103" s="95"/>
      <c r="L103" s="220"/>
    </row>
    <row r="104" spans="2:15" ht="62.1" customHeight="1" thickBot="1" x14ac:dyDescent="0.3">
      <c r="B104" s="228" t="str">
        <f>IF((SUM(L92:N92)+SUM(L99:N99))=0,"Enter Data Above",IF(AVERAGE(SUM(L92,L99),SUM(M92,M99),SUM(N92,N99))&lt;=20000,"Not required to register as an Antifreeze Producer for this period","Required to register as an Antifreeze Producer "))</f>
        <v>Enter Data Above</v>
      </c>
      <c r="C104" s="201"/>
    </row>
    <row r="105" spans="2:15" s="166" customFormat="1" x14ac:dyDescent="0.25">
      <c r="B105" s="131"/>
      <c r="E105" s="173"/>
    </row>
    <row r="106" spans="2:15" x14ac:dyDescent="0.25">
      <c r="B106" s="137" t="s">
        <v>212</v>
      </c>
    </row>
    <row r="107" spans="2:15" x14ac:dyDescent="0.25">
      <c r="B107" s="49" t="s">
        <v>210</v>
      </c>
    </row>
    <row r="108" spans="2:15" ht="15.75" thickBot="1" x14ac:dyDescent="0.3">
      <c r="B108" s="19"/>
    </row>
    <row r="109" spans="2:15" ht="36.6" customHeight="1" thickBot="1" x14ac:dyDescent="0.3">
      <c r="B109" s="299"/>
      <c r="C109" s="300"/>
      <c r="D109" s="301"/>
    </row>
    <row r="111" spans="2:15" x14ac:dyDescent="0.25">
      <c r="B111" s="73" t="s">
        <v>174</v>
      </c>
    </row>
    <row r="120" spans="6:6" x14ac:dyDescent="0.25">
      <c r="F120" s="231"/>
    </row>
  </sheetData>
  <sheetProtection algorithmName="SHA-512" hashValue="hlsB+o1u8HToFBIk2OwwHlLcDqJxzE+TiKSUaOFBISCJMumfepradN4lUye7e1z2mF5QCHzVTXPatXMVwnR+Kg==" saltValue="E9elwB84lR4Dc2M7ofnr6A==" spinCount="100000" sheet="1" objects="1" scenarios="1"/>
  <mergeCells count="19">
    <mergeCell ref="B109:D109"/>
    <mergeCell ref="B86:N86"/>
    <mergeCell ref="P11:AB15"/>
    <mergeCell ref="B76:N76"/>
    <mergeCell ref="B24:J24"/>
    <mergeCell ref="B72:D72"/>
    <mergeCell ref="B29:N29"/>
    <mergeCell ref="B56:N56"/>
    <mergeCell ref="B81:N81"/>
    <mergeCell ref="B83:N83"/>
    <mergeCell ref="B7:K7"/>
    <mergeCell ref="B50:I50"/>
    <mergeCell ref="B58:N58"/>
    <mergeCell ref="B10:N10"/>
    <mergeCell ref="B11:N15"/>
    <mergeCell ref="B31:N31"/>
    <mergeCell ref="B18:N18"/>
    <mergeCell ref="B46:D46"/>
    <mergeCell ref="C16:F16"/>
  </mergeCells>
  <dataValidations count="1">
    <dataValidation type="list" allowBlank="1" showInputMessage="1" showErrorMessage="1" sqref="B27 B54 B79" xr:uid="{AC34317E-2847-4213-8AE6-A1600CA2D226}">
      <formula1>"Yes, No"</formula1>
    </dataValidation>
  </dataValidations>
  <hyperlinks>
    <hyperlink ref="C16" r:id="rId1" xr:uid="{BAFBC745-9A0A-4997-8794-49DEEB2FDE23}"/>
  </hyperlinks>
  <pageMargins left="0.7" right="0.7" top="0.75" bottom="0.75" header="0.3" footer="0.3"/>
  <pageSetup orientation="portrait" horizontalDpi="4294967293"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07FFB6E-3693-41A4-85FB-C8764F8FC128}">
          <x14:formula1>
            <xm:f>Calculator!$N$9:$N$11</xm:f>
          </x14:formula1>
          <xm:sqref>B20</xm:sqref>
        </x14:dataValidation>
        <x14:dataValidation type="list" allowBlank="1" showInputMessage="1" showErrorMessage="1" xr:uid="{F2A4B6B8-288E-4D12-B8F4-7FED377BE7CA}">
          <x14:formula1>
            <xm:f>Calculator!$M$5:$M$7</xm:f>
          </x14:formula1>
          <xm:sqref>J26 J53 J78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F720-49DE-4F19-B263-FDF79785F463}">
  <dimension ref="B5:W61"/>
  <sheetViews>
    <sheetView showGridLines="0" zoomScale="80" zoomScaleNormal="80" workbookViewId="0">
      <selection activeCell="B16" sqref="B16"/>
    </sheetView>
  </sheetViews>
  <sheetFormatPr defaultColWidth="8.7109375" defaultRowHeight="15" x14ac:dyDescent="0.25"/>
  <cols>
    <col min="1" max="1" width="3.85546875" style="73" customWidth="1"/>
    <col min="2" max="2" width="33.42578125" style="73" customWidth="1"/>
    <col min="3" max="14" width="14.5703125" style="73" customWidth="1"/>
    <col min="15" max="15" width="8.7109375" style="73"/>
    <col min="16" max="16" width="10.85546875" style="73" customWidth="1"/>
    <col min="17" max="16384" width="8.7109375" style="73"/>
  </cols>
  <sheetData>
    <row r="5" spans="2:14" ht="18.75" x14ac:dyDescent="0.3">
      <c r="B5" s="78" t="s">
        <v>161</v>
      </c>
      <c r="C5" s="79"/>
      <c r="D5" s="79"/>
      <c r="E5" s="79"/>
      <c r="F5" s="79"/>
      <c r="G5" s="79"/>
      <c r="H5" s="79"/>
      <c r="I5" s="79"/>
      <c r="J5" s="79"/>
      <c r="K5" s="79"/>
    </row>
    <row r="6" spans="2:14" ht="18.75" x14ac:dyDescent="0.25">
      <c r="B6" s="295" t="s">
        <v>216</v>
      </c>
      <c r="C6" s="295"/>
      <c r="D6" s="295"/>
      <c r="E6" s="295"/>
      <c r="F6" s="295"/>
      <c r="G6" s="295"/>
      <c r="H6" s="295"/>
      <c r="I6" s="295"/>
      <c r="J6" s="295"/>
      <c r="K6" s="295"/>
    </row>
    <row r="7" spans="2:14" ht="18.75" x14ac:dyDescent="0.3">
      <c r="B7" s="79"/>
      <c r="C7" s="79"/>
      <c r="D7" s="79"/>
      <c r="E7" s="79"/>
      <c r="F7" s="79"/>
      <c r="G7" s="167"/>
      <c r="H7" s="79"/>
      <c r="I7" s="79"/>
      <c r="J7" s="79"/>
      <c r="K7" s="79"/>
    </row>
    <row r="8" spans="2:14" ht="18.75" x14ac:dyDescent="0.3">
      <c r="B8" s="118" t="s">
        <v>114</v>
      </c>
      <c r="C8" s="79"/>
      <c r="D8" s="79"/>
      <c r="E8" s="79"/>
      <c r="F8" s="79"/>
      <c r="G8" s="79"/>
      <c r="H8" s="79"/>
      <c r="I8" s="79"/>
      <c r="J8" s="79"/>
      <c r="K8" s="79"/>
    </row>
    <row r="10" spans="2:14" x14ac:dyDescent="0.25">
      <c r="B10" s="293" t="s">
        <v>204</v>
      </c>
      <c r="C10" s="293"/>
      <c r="D10" s="293"/>
      <c r="E10" s="293"/>
      <c r="F10" s="293"/>
      <c r="G10" s="293"/>
      <c r="H10" s="293"/>
      <c r="I10" s="293"/>
      <c r="J10" s="293"/>
      <c r="K10" s="293"/>
    </row>
    <row r="11" spans="2:14" x14ac:dyDescent="0.25">
      <c r="B11" s="208"/>
      <c r="C11" s="208"/>
      <c r="D11" s="208"/>
      <c r="E11" s="208"/>
      <c r="F11" s="208"/>
      <c r="G11" s="208"/>
      <c r="H11" s="208"/>
      <c r="I11" s="208"/>
      <c r="J11" s="208"/>
      <c r="K11" s="208"/>
    </row>
    <row r="12" spans="2:14" ht="135.6" customHeight="1" x14ac:dyDescent="0.25">
      <c r="B12" s="297" t="s">
        <v>202</v>
      </c>
      <c r="C12" s="297"/>
      <c r="D12" s="297"/>
      <c r="E12" s="297"/>
      <c r="F12" s="297"/>
      <c r="G12" s="297"/>
      <c r="H12" s="297"/>
      <c r="I12" s="297"/>
      <c r="J12" s="297"/>
      <c r="K12" s="297"/>
    </row>
    <row r="13" spans="2:14" ht="91.5" customHeight="1" x14ac:dyDescent="0.25">
      <c r="B13" s="293" t="s">
        <v>228</v>
      </c>
      <c r="C13" s="293"/>
      <c r="D13" s="293"/>
      <c r="E13" s="293"/>
      <c r="F13" s="293"/>
      <c r="G13" s="293"/>
      <c r="H13" s="293"/>
      <c r="I13" s="293"/>
      <c r="J13" s="293"/>
      <c r="K13" s="293"/>
    </row>
    <row r="14" spans="2:14" x14ac:dyDescent="0.25">
      <c r="B14" s="120" t="s">
        <v>126</v>
      </c>
      <c r="C14" s="210"/>
      <c r="E14" s="119"/>
      <c r="F14" s="119"/>
      <c r="G14" s="119"/>
      <c r="H14" s="119"/>
      <c r="I14" s="121"/>
      <c r="J14" s="122"/>
      <c r="K14" s="122"/>
    </row>
    <row r="15" spans="2:14" ht="15.75" thickBot="1" x14ac:dyDescent="0.3">
      <c r="B15" s="120"/>
      <c r="C15" s="210"/>
      <c r="E15" s="119"/>
      <c r="F15" s="119"/>
      <c r="G15" s="119"/>
      <c r="H15" s="119"/>
      <c r="I15" s="121"/>
      <c r="J15" s="123"/>
      <c r="K15" s="122"/>
    </row>
    <row r="16" spans="2:14" ht="25.5" customHeight="1" thickBot="1" x14ac:dyDescent="0.3">
      <c r="B16" s="20"/>
      <c r="C16" s="115" t="s">
        <v>101</v>
      </c>
      <c r="E16" s="119"/>
      <c r="F16" s="119"/>
      <c r="G16" s="119"/>
      <c r="H16" s="119"/>
      <c r="I16" s="121"/>
      <c r="J16" s="121"/>
      <c r="K16" s="121"/>
      <c r="L16" s="119"/>
      <c r="M16" s="119"/>
      <c r="N16" s="119"/>
    </row>
    <row r="17" spans="2:16" x14ac:dyDescent="0.25">
      <c r="B17" s="119"/>
      <c r="C17" s="119"/>
      <c r="D17" s="119"/>
      <c r="E17" s="119"/>
      <c r="F17" s="119"/>
      <c r="G17" s="119"/>
      <c r="H17" s="119"/>
      <c r="I17" s="119"/>
      <c r="J17" s="119"/>
      <c r="K17" s="119"/>
      <c r="L17" s="119"/>
      <c r="M17" s="119"/>
      <c r="N17" s="119"/>
    </row>
    <row r="18" spans="2:16" ht="20.100000000000001" customHeight="1" x14ac:dyDescent="0.25">
      <c r="B18" s="297" t="s">
        <v>237</v>
      </c>
      <c r="C18" s="297"/>
      <c r="D18" s="297"/>
      <c r="E18" s="297"/>
      <c r="F18" s="297"/>
      <c r="G18" s="297"/>
      <c r="H18" s="297"/>
      <c r="I18" s="297"/>
      <c r="J18" s="297"/>
      <c r="K18" s="297"/>
      <c r="L18" s="297"/>
      <c r="M18" s="297"/>
      <c r="N18" s="297"/>
    </row>
    <row r="19" spans="2:16" x14ac:dyDescent="0.25">
      <c r="B19" s="210"/>
      <c r="C19" s="210"/>
      <c r="D19" s="210"/>
      <c r="E19" s="210"/>
      <c r="F19" s="210"/>
      <c r="G19" s="210"/>
      <c r="H19" s="210"/>
      <c r="I19" s="210"/>
      <c r="J19" s="210"/>
      <c r="K19" s="210"/>
      <c r="L19" s="210"/>
      <c r="M19" s="210"/>
      <c r="N19" s="210"/>
    </row>
    <row r="20" spans="2:16" x14ac:dyDescent="0.25">
      <c r="B20" s="297" t="s">
        <v>175</v>
      </c>
      <c r="C20" s="297"/>
      <c r="D20" s="297"/>
      <c r="E20" s="297"/>
      <c r="F20" s="297"/>
      <c r="G20" s="297"/>
      <c r="H20" s="297"/>
      <c r="I20" s="297"/>
      <c r="J20" s="297"/>
      <c r="K20" s="297"/>
      <c r="L20" s="297"/>
      <c r="M20" s="297"/>
      <c r="N20" s="297"/>
    </row>
    <row r="21" spans="2:16" x14ac:dyDescent="0.25">
      <c r="B21" s="297"/>
      <c r="C21" s="297"/>
      <c r="D21" s="297"/>
      <c r="E21" s="297"/>
      <c r="F21" s="297"/>
      <c r="G21" s="297"/>
      <c r="H21" s="297"/>
      <c r="I21" s="297"/>
      <c r="J21" s="297"/>
      <c r="K21" s="297"/>
      <c r="L21" s="297"/>
      <c r="M21" s="297"/>
      <c r="N21" s="297"/>
    </row>
    <row r="22" spans="2:16" x14ac:dyDescent="0.25">
      <c r="B22" s="297"/>
      <c r="C22" s="297"/>
      <c r="D22" s="297"/>
      <c r="E22" s="297"/>
      <c r="F22" s="297"/>
      <c r="G22" s="297"/>
      <c r="H22" s="297"/>
      <c r="I22" s="297"/>
      <c r="J22" s="297"/>
      <c r="K22" s="297"/>
      <c r="L22" s="297"/>
      <c r="M22" s="297"/>
      <c r="N22" s="297"/>
    </row>
    <row r="23" spans="2:16" x14ac:dyDescent="0.25">
      <c r="B23" s="297"/>
      <c r="C23" s="297"/>
      <c r="D23" s="297"/>
      <c r="E23" s="297"/>
      <c r="F23" s="297"/>
      <c r="G23" s="297"/>
      <c r="H23" s="297"/>
      <c r="I23" s="297"/>
      <c r="J23" s="297"/>
      <c r="K23" s="297"/>
      <c r="L23" s="297"/>
      <c r="M23" s="297"/>
      <c r="N23" s="297"/>
    </row>
    <row r="24" spans="2:16" ht="25.5" customHeight="1" x14ac:dyDescent="0.25">
      <c r="B24" s="297"/>
      <c r="C24" s="297"/>
      <c r="D24" s="297"/>
      <c r="E24" s="297"/>
      <c r="F24" s="297"/>
      <c r="G24" s="297"/>
      <c r="H24" s="297"/>
      <c r="I24" s="297"/>
      <c r="J24" s="297"/>
      <c r="K24" s="297"/>
      <c r="L24" s="297"/>
      <c r="M24" s="297"/>
      <c r="N24" s="297"/>
      <c r="P24" s="99"/>
    </row>
    <row r="25" spans="2:16" x14ac:dyDescent="0.25">
      <c r="B25" s="297"/>
      <c r="C25" s="297"/>
      <c r="D25" s="297"/>
      <c r="E25" s="297"/>
      <c r="F25" s="297"/>
      <c r="G25" s="297"/>
      <c r="H25" s="297"/>
      <c r="I25" s="297"/>
      <c r="J25" s="297"/>
      <c r="K25" s="297"/>
      <c r="L25" s="297"/>
      <c r="M25" s="297"/>
      <c r="N25" s="297"/>
    </row>
    <row r="26" spans="2:16" ht="40.5" customHeight="1" x14ac:dyDescent="0.25">
      <c r="B26" s="297"/>
      <c r="C26" s="297"/>
      <c r="D26" s="297"/>
      <c r="E26" s="297"/>
      <c r="F26" s="297"/>
      <c r="G26" s="297"/>
      <c r="H26" s="297"/>
      <c r="I26" s="297"/>
      <c r="J26" s="297"/>
      <c r="K26" s="297"/>
      <c r="L26" s="297"/>
      <c r="M26" s="297"/>
      <c r="N26" s="297"/>
    </row>
    <row r="27" spans="2:16" ht="24" customHeight="1" x14ac:dyDescent="0.25">
      <c r="B27" s="232" t="s">
        <v>128</v>
      </c>
      <c r="C27" s="302" t="s">
        <v>129</v>
      </c>
      <c r="D27" s="302"/>
      <c r="E27" s="302"/>
      <c r="F27" s="302"/>
      <c r="G27" s="302"/>
      <c r="H27" s="302"/>
      <c r="I27" s="302"/>
      <c r="J27" s="210"/>
      <c r="K27" s="210"/>
      <c r="L27" s="210"/>
      <c r="M27" s="210"/>
      <c r="N27" s="210"/>
    </row>
    <row r="28" spans="2:16" x14ac:dyDescent="0.25">
      <c r="B28" s="210"/>
      <c r="C28" s="210"/>
      <c r="D28" s="210"/>
      <c r="E28" s="210"/>
      <c r="F28" s="210"/>
      <c r="G28" s="210"/>
      <c r="H28" s="210"/>
      <c r="I28" s="210"/>
      <c r="J28" s="210"/>
      <c r="K28" s="210"/>
      <c r="L28" s="210"/>
      <c r="M28" s="210"/>
      <c r="N28" s="210"/>
    </row>
    <row r="29" spans="2:16" ht="32.450000000000003" customHeight="1" x14ac:dyDescent="0.25">
      <c r="B29" s="298" t="s">
        <v>133</v>
      </c>
      <c r="C29" s="298"/>
      <c r="D29" s="298"/>
      <c r="E29" s="298"/>
      <c r="F29" s="298"/>
      <c r="G29" s="298"/>
      <c r="H29" s="298"/>
      <c r="I29" s="298"/>
      <c r="J29" s="298"/>
      <c r="K29" s="298"/>
      <c r="L29" s="298"/>
      <c r="M29" s="298"/>
      <c r="N29" s="298"/>
    </row>
    <row r="30" spans="2:16" ht="15.75" thickBot="1" x14ac:dyDescent="0.3"/>
    <row r="31" spans="2:16" ht="25.5" customHeight="1" thickBot="1" x14ac:dyDescent="0.3">
      <c r="B31" s="20"/>
      <c r="K31" s="95"/>
    </row>
    <row r="32" spans="2:16" x14ac:dyDescent="0.25">
      <c r="B32" s="210"/>
      <c r="C32" s="210"/>
      <c r="D32" s="210"/>
      <c r="E32" s="210"/>
      <c r="F32" s="210"/>
      <c r="G32" s="210"/>
      <c r="H32" s="210"/>
      <c r="I32" s="210"/>
      <c r="J32" s="210"/>
      <c r="K32" s="210"/>
      <c r="L32" s="210"/>
      <c r="M32" s="210"/>
      <c r="N32" s="210"/>
    </row>
    <row r="33" spans="2:16" ht="32.450000000000003" customHeight="1" x14ac:dyDescent="0.25">
      <c r="B33" s="293" t="s">
        <v>249</v>
      </c>
      <c r="C33" s="293"/>
      <c r="D33" s="293"/>
      <c r="E33" s="293"/>
      <c r="F33" s="293"/>
      <c r="G33" s="293"/>
      <c r="H33" s="293"/>
      <c r="I33" s="293"/>
      <c r="J33" s="293"/>
      <c r="K33" s="293"/>
      <c r="L33" s="293"/>
      <c r="M33" s="293"/>
      <c r="N33" s="293"/>
    </row>
    <row r="35" spans="2:16" ht="61.5" customHeight="1" x14ac:dyDescent="0.25">
      <c r="B35" s="156" t="s">
        <v>39</v>
      </c>
      <c r="C35" s="130" t="s">
        <v>40</v>
      </c>
      <c r="D35" s="130" t="s">
        <v>41</v>
      </c>
      <c r="E35" s="130" t="s">
        <v>42</v>
      </c>
      <c r="F35" s="130" t="s">
        <v>76</v>
      </c>
      <c r="G35" s="130" t="s">
        <v>77</v>
      </c>
      <c r="H35" s="130" t="s">
        <v>78</v>
      </c>
      <c r="I35" s="130" t="s">
        <v>79</v>
      </c>
      <c r="J35" s="130" t="s">
        <v>80</v>
      </c>
      <c r="K35" s="130" t="s">
        <v>81</v>
      </c>
      <c r="L35" s="130" t="s">
        <v>83</v>
      </c>
      <c r="M35" s="130" t="s">
        <v>84</v>
      </c>
      <c r="N35" s="130" t="s">
        <v>85</v>
      </c>
    </row>
    <row r="36" spans="2:16" ht="26.1" customHeight="1" x14ac:dyDescent="0.25">
      <c r="B36" s="168" t="s">
        <v>35</v>
      </c>
      <c r="C36" s="174"/>
      <c r="D36" s="174"/>
      <c r="E36" s="174"/>
      <c r="F36" s="174"/>
      <c r="G36" s="174"/>
      <c r="H36" s="174"/>
      <c r="I36" s="141">
        <f>IF($B$31="None of the above",0,ROUND(C36*VLOOKUP($B36,Calculator!$B:$D,2,FALSE),1))</f>
        <v>0</v>
      </c>
      <c r="J36" s="141">
        <f>IF($B$31="None of the above",0,ROUND(D36*VLOOKUP($B36,Calculator!$B:$D,2,FALSE),1))</f>
        <v>0</v>
      </c>
      <c r="K36" s="141">
        <f>IF($B$31="None of the above",0,ROUND(E36*VLOOKUP($B36,Calculator!$B:$D,2,FALSE),1))</f>
        <v>0</v>
      </c>
      <c r="L36" s="141">
        <f>SUM(F36,I36)</f>
        <v>0</v>
      </c>
      <c r="M36" s="141">
        <f t="shared" ref="M36" si="0">SUM(G36,J36)</f>
        <v>0</v>
      </c>
      <c r="N36" s="141">
        <f>SUM(H36,K36)</f>
        <v>0</v>
      </c>
    </row>
    <row r="37" spans="2:16" ht="26.1" customHeight="1" x14ac:dyDescent="0.25">
      <c r="B37" s="168" t="s">
        <v>36</v>
      </c>
      <c r="C37" s="174"/>
      <c r="D37" s="174"/>
      <c r="E37" s="174"/>
      <c r="F37" s="174"/>
      <c r="G37" s="174"/>
      <c r="H37" s="174"/>
      <c r="I37" s="141">
        <f>IF($B$31="None of the above",0,ROUND(C37*VLOOKUP($B37,Calculator!$B:$D,2,FALSE),1))</f>
        <v>0</v>
      </c>
      <c r="J37" s="141">
        <f>IF($B$31="None of the above",0,ROUND(D37*VLOOKUP($B37,Calculator!$B:$D,2,FALSE),1))</f>
        <v>0</v>
      </c>
      <c r="K37" s="141">
        <f>IF($B$31="None of the above",0,ROUND(E37*VLOOKUP($B37,Calculator!$B:$D,2,FALSE),1))</f>
        <v>0</v>
      </c>
      <c r="L37" s="141">
        <f>SUM(F37,I37)</f>
        <v>0</v>
      </c>
      <c r="M37" s="141">
        <f t="shared" ref="M37:M40" si="1">SUM(G37,J37)</f>
        <v>0</v>
      </c>
      <c r="N37" s="141">
        <f t="shared" ref="N37:N40" si="2">SUM(H37,K37)</f>
        <v>0</v>
      </c>
    </row>
    <row r="38" spans="2:16" ht="26.1" customHeight="1" x14ac:dyDescent="0.25">
      <c r="B38" s="168" t="s">
        <v>37</v>
      </c>
      <c r="C38" s="174"/>
      <c r="D38" s="174"/>
      <c r="E38" s="174"/>
      <c r="F38" s="174"/>
      <c r="G38" s="174"/>
      <c r="H38" s="174"/>
      <c r="I38" s="141">
        <f>IF($B$31="None of the above",0,ROUND(C38*VLOOKUP($B38,Calculator!$B:$D,2,FALSE),1))</f>
        <v>0</v>
      </c>
      <c r="J38" s="141">
        <f>IF($B$31="None of the above",0,ROUND(D38*VLOOKUP($B38,Calculator!$B:$D,2,FALSE),1))</f>
        <v>0</v>
      </c>
      <c r="K38" s="141">
        <f>IF($B$31="None of the above",0,ROUND(E38*VLOOKUP($B38,Calculator!$B:$D,2,FALSE),1))</f>
        <v>0</v>
      </c>
      <c r="L38" s="141">
        <f t="shared" ref="L38:L40" si="3">SUM(F38,I38)</f>
        <v>0</v>
      </c>
      <c r="M38" s="141">
        <f t="shared" si="1"/>
        <v>0</v>
      </c>
      <c r="N38" s="141">
        <f t="shared" si="2"/>
        <v>0</v>
      </c>
    </row>
    <row r="39" spans="2:16" ht="26.1" customHeight="1" x14ac:dyDescent="0.25">
      <c r="B39" s="168" t="s">
        <v>227</v>
      </c>
      <c r="C39" s="174"/>
      <c r="D39" s="174"/>
      <c r="E39" s="174"/>
      <c r="F39" s="174"/>
      <c r="G39" s="174"/>
      <c r="H39" s="174"/>
      <c r="I39" s="141">
        <f>IF($B$31="None of the above",0,ROUND(C39*VLOOKUP($B39,Calculator!$B:$D,2,FALSE),1))</f>
        <v>0</v>
      </c>
      <c r="J39" s="141">
        <f>IF($B$31="None of the above",0,ROUND(D39*VLOOKUP($B39,Calculator!$B:$D,2,FALSE),1))</f>
        <v>0</v>
      </c>
      <c r="K39" s="141">
        <f>IF($B$31="None of the above",0,ROUND(E39*VLOOKUP($B39,Calculator!$B:$D,2,FALSE),1))</f>
        <v>0</v>
      </c>
      <c r="L39" s="141">
        <f t="shared" si="3"/>
        <v>0</v>
      </c>
      <c r="M39" s="141">
        <f t="shared" si="1"/>
        <v>0</v>
      </c>
      <c r="N39" s="141">
        <f t="shared" si="2"/>
        <v>0</v>
      </c>
    </row>
    <row r="40" spans="2:16" ht="26.1" customHeight="1" x14ac:dyDescent="0.25">
      <c r="B40" s="168" t="s">
        <v>38</v>
      </c>
      <c r="C40" s="174"/>
      <c r="D40" s="174"/>
      <c r="E40" s="174"/>
      <c r="F40" s="174"/>
      <c r="G40" s="174"/>
      <c r="H40" s="174"/>
      <c r="I40" s="141">
        <f>IF($B$31="None of the above",0,ROUND(C40*VLOOKUP($B40,Calculator!$B:$D,2,FALSE),1))</f>
        <v>0</v>
      </c>
      <c r="J40" s="141">
        <f>IF($B$31="None of the above",0,ROUND(D40*VLOOKUP($B40,Calculator!$B:$D,2,FALSE),1))</f>
        <v>0</v>
      </c>
      <c r="K40" s="141">
        <f>IF($B$31="None of the above",0,ROUND(E40*VLOOKUP($B40,Calculator!$B:$D,2,FALSE),1))</f>
        <v>0</v>
      </c>
      <c r="L40" s="141">
        <f t="shared" si="3"/>
        <v>0</v>
      </c>
      <c r="M40" s="141">
        <f t="shared" si="1"/>
        <v>0</v>
      </c>
      <c r="N40" s="141">
        <f t="shared" si="2"/>
        <v>0</v>
      </c>
    </row>
    <row r="41" spans="2:16" ht="26.1" customHeight="1" x14ac:dyDescent="0.25">
      <c r="B41" s="169" t="s">
        <v>33</v>
      </c>
      <c r="C41" s="170">
        <f>SUM(C36:C40)</f>
        <v>0</v>
      </c>
      <c r="D41" s="170">
        <f t="shared" ref="D41" si="4">SUM(D36:D40)</f>
        <v>0</v>
      </c>
      <c r="E41" s="170">
        <f>SUM(E36:E40)</f>
        <v>0</v>
      </c>
      <c r="F41" s="170">
        <f t="shared" ref="F41:N41" si="5">SUM(F36:F40)</f>
        <v>0</v>
      </c>
      <c r="G41" s="170">
        <f t="shared" si="5"/>
        <v>0</v>
      </c>
      <c r="H41" s="170">
        <f t="shared" si="5"/>
        <v>0</v>
      </c>
      <c r="I41" s="170">
        <f t="shared" si="5"/>
        <v>0</v>
      </c>
      <c r="J41" s="170">
        <f t="shared" si="5"/>
        <v>0</v>
      </c>
      <c r="K41" s="170">
        <f t="shared" si="5"/>
        <v>0</v>
      </c>
      <c r="L41" s="170">
        <f t="shared" si="5"/>
        <v>0</v>
      </c>
      <c r="M41" s="170">
        <f t="shared" si="5"/>
        <v>0</v>
      </c>
      <c r="N41" s="170">
        <f t="shared" si="5"/>
        <v>0</v>
      </c>
      <c r="P41" s="144"/>
    </row>
    <row r="42" spans="2:16" ht="13.5" customHeight="1" x14ac:dyDescent="0.25">
      <c r="H42" s="95"/>
    </row>
    <row r="43" spans="2:16" ht="30.6" customHeight="1" x14ac:dyDescent="0.25">
      <c r="B43" s="293" t="s">
        <v>251</v>
      </c>
      <c r="C43" s="293"/>
      <c r="D43" s="293"/>
      <c r="E43" s="293"/>
      <c r="F43" s="293"/>
      <c r="G43" s="293"/>
      <c r="H43" s="293"/>
      <c r="I43" s="293"/>
      <c r="J43" s="293"/>
      <c r="K43" s="293"/>
      <c r="L43" s="293"/>
      <c r="M43" s="293"/>
      <c r="N43" s="293"/>
    </row>
    <row r="44" spans="2:16" ht="13.5" customHeight="1" x14ac:dyDescent="0.25">
      <c r="H44" s="95"/>
    </row>
    <row r="45" spans="2:16" ht="61.5" customHeight="1" x14ac:dyDescent="0.25">
      <c r="B45" s="156" t="s">
        <v>39</v>
      </c>
      <c r="C45" s="130" t="s">
        <v>40</v>
      </c>
      <c r="D45" s="130" t="s">
        <v>41</v>
      </c>
      <c r="E45" s="130" t="s">
        <v>42</v>
      </c>
      <c r="F45" s="130" t="s">
        <v>76</v>
      </c>
      <c r="G45" s="130" t="s">
        <v>77</v>
      </c>
      <c r="H45" s="130" t="s">
        <v>78</v>
      </c>
      <c r="I45" s="130" t="s">
        <v>79</v>
      </c>
      <c r="J45" s="130" t="s">
        <v>80</v>
      </c>
      <c r="K45" s="130" t="s">
        <v>81</v>
      </c>
      <c r="L45" s="130" t="s">
        <v>83</v>
      </c>
      <c r="M45" s="130" t="s">
        <v>84</v>
      </c>
      <c r="N45" s="130" t="s">
        <v>85</v>
      </c>
    </row>
    <row r="46" spans="2:16" ht="26.1" customHeight="1" x14ac:dyDescent="0.25">
      <c r="B46" s="168" t="s">
        <v>35</v>
      </c>
      <c r="C46" s="174"/>
      <c r="D46" s="174"/>
      <c r="E46" s="174"/>
      <c r="F46" s="174"/>
      <c r="G46" s="174"/>
      <c r="H46" s="174"/>
      <c r="I46" s="141">
        <f>IF($B$31="None of the above",0,ROUND(C46*VLOOKUP($B46,Calculator!$B:$D,2,FALSE),1))</f>
        <v>0</v>
      </c>
      <c r="J46" s="141">
        <f>IF($B$31="None of the above",0,ROUND(D46*VLOOKUP($B46,Calculator!$B:$D,2,FALSE),1))</f>
        <v>0</v>
      </c>
      <c r="K46" s="141">
        <f>IF($B$31="None of the above",0,ROUND(E46*VLOOKUP($B46,Calculator!$B:$D,2,FALSE),1))</f>
        <v>0</v>
      </c>
      <c r="L46" s="141">
        <f>SUM(F46,I46)</f>
        <v>0</v>
      </c>
      <c r="M46" s="141">
        <f t="shared" ref="M46:M50" si="6">SUM(G46,J46)</f>
        <v>0</v>
      </c>
      <c r="N46" s="141">
        <f>SUM(H46,K46)</f>
        <v>0</v>
      </c>
    </row>
    <row r="47" spans="2:16" ht="26.1" customHeight="1" x14ac:dyDescent="0.25">
      <c r="B47" s="168" t="s">
        <v>36</v>
      </c>
      <c r="C47" s="174"/>
      <c r="D47" s="174"/>
      <c r="E47" s="174"/>
      <c r="F47" s="174"/>
      <c r="G47" s="174"/>
      <c r="H47" s="174"/>
      <c r="I47" s="141">
        <f>IF($B$31="None of the above",0,ROUND(C47*VLOOKUP($B47,Calculator!$B:$D,2,FALSE),1))</f>
        <v>0</v>
      </c>
      <c r="J47" s="141">
        <f>IF($B$31="None of the above",0,ROUND(D47*VLOOKUP($B47,Calculator!$B:$D,2,FALSE),1))</f>
        <v>0</v>
      </c>
      <c r="K47" s="141">
        <f>IF($B$31="None of the above",0,ROUND(E47*VLOOKUP($B47,Calculator!$B:$D,2,FALSE),1))</f>
        <v>0</v>
      </c>
      <c r="L47" s="141">
        <f>SUM(F47,I47)</f>
        <v>0</v>
      </c>
      <c r="M47" s="141">
        <f t="shared" si="6"/>
        <v>0</v>
      </c>
      <c r="N47" s="141">
        <f t="shared" ref="N47:N50" si="7">SUM(H47,K47)</f>
        <v>0</v>
      </c>
    </row>
    <row r="48" spans="2:16" ht="26.1" customHeight="1" x14ac:dyDescent="0.25">
      <c r="B48" s="168" t="s">
        <v>37</v>
      </c>
      <c r="C48" s="174"/>
      <c r="D48" s="174"/>
      <c r="E48" s="174"/>
      <c r="F48" s="174"/>
      <c r="G48" s="174"/>
      <c r="H48" s="174"/>
      <c r="I48" s="141">
        <f>IF($B$31="None of the above",0,ROUND(C48*VLOOKUP($B48,Calculator!$B:$D,2,FALSE),1))</f>
        <v>0</v>
      </c>
      <c r="J48" s="141">
        <f>IF($B$31="None of the above",0,ROUND(D48*VLOOKUP($B48,Calculator!$B:$D,2,FALSE),1))</f>
        <v>0</v>
      </c>
      <c r="K48" s="141">
        <f>IF($B$31="None of the above",0,ROUND(E48*VLOOKUP($B48,Calculator!$B:$D,2,FALSE),1))</f>
        <v>0</v>
      </c>
      <c r="L48" s="141">
        <f t="shared" ref="L48:L50" si="8">SUM(F48,I48)</f>
        <v>0</v>
      </c>
      <c r="M48" s="141">
        <f t="shared" si="6"/>
        <v>0</v>
      </c>
      <c r="N48" s="141">
        <f t="shared" si="7"/>
        <v>0</v>
      </c>
    </row>
    <row r="49" spans="2:23" ht="26.1" customHeight="1" x14ac:dyDescent="0.25">
      <c r="B49" s="168" t="s">
        <v>227</v>
      </c>
      <c r="C49" s="174"/>
      <c r="D49" s="174"/>
      <c r="E49" s="174"/>
      <c r="F49" s="174"/>
      <c r="G49" s="174"/>
      <c r="H49" s="174"/>
      <c r="I49" s="141">
        <f>IF($B$31="None of the above",0,ROUND(C49*VLOOKUP($B49,Calculator!$B:$D,2,FALSE),1))</f>
        <v>0</v>
      </c>
      <c r="J49" s="141">
        <f>IF($B$31="None of the above",0,ROUND(D49*VLOOKUP($B49,Calculator!$B:$D,2,FALSE),1))</f>
        <v>0</v>
      </c>
      <c r="K49" s="141">
        <f>IF($B$31="None of the above",0,ROUND(E49*VLOOKUP($B49,Calculator!$B:$D,2,FALSE),1))</f>
        <v>0</v>
      </c>
      <c r="L49" s="141">
        <f t="shared" si="8"/>
        <v>0</v>
      </c>
      <c r="M49" s="141">
        <f t="shared" si="6"/>
        <v>0</v>
      </c>
      <c r="N49" s="141">
        <f t="shared" si="7"/>
        <v>0</v>
      </c>
    </row>
    <row r="50" spans="2:23" ht="26.1" customHeight="1" x14ac:dyDescent="0.25">
      <c r="B50" s="168" t="s">
        <v>38</v>
      </c>
      <c r="C50" s="174"/>
      <c r="D50" s="174"/>
      <c r="E50" s="174"/>
      <c r="F50" s="174"/>
      <c r="G50" s="174"/>
      <c r="H50" s="174"/>
      <c r="I50" s="141">
        <f>IF($B$31="None of the above",0,ROUND(C50*VLOOKUP($B50,Calculator!$B:$D,2,FALSE),1))</f>
        <v>0</v>
      </c>
      <c r="J50" s="141">
        <f>IF($B$31="None of the above",0,ROUND(D50*VLOOKUP($B50,Calculator!$B:$D,2,FALSE),1))</f>
        <v>0</v>
      </c>
      <c r="K50" s="141">
        <f>IF($B$31="None of the above",0,ROUND(E50*VLOOKUP($B50,Calculator!$B:$D,2,FALSE),1))</f>
        <v>0</v>
      </c>
      <c r="L50" s="141">
        <f t="shared" si="8"/>
        <v>0</v>
      </c>
      <c r="M50" s="141">
        <f t="shared" si="6"/>
        <v>0</v>
      </c>
      <c r="N50" s="141">
        <f t="shared" si="7"/>
        <v>0</v>
      </c>
    </row>
    <row r="51" spans="2:23" ht="26.1" customHeight="1" x14ac:dyDescent="0.25">
      <c r="B51" s="169" t="s">
        <v>33</v>
      </c>
      <c r="C51" s="170">
        <f>SUM(C46:C50)</f>
        <v>0</v>
      </c>
      <c r="D51" s="170">
        <f t="shared" ref="D51" si="9">SUM(D46:D50)</f>
        <v>0</v>
      </c>
      <c r="E51" s="170">
        <f>SUM(E46:E50)</f>
        <v>0</v>
      </c>
      <c r="F51" s="170">
        <f t="shared" ref="F51:N51" si="10">SUM(F46:F50)</f>
        <v>0</v>
      </c>
      <c r="G51" s="170">
        <f t="shared" si="10"/>
        <v>0</v>
      </c>
      <c r="H51" s="170">
        <f t="shared" si="10"/>
        <v>0</v>
      </c>
      <c r="I51" s="170">
        <f t="shared" si="10"/>
        <v>0</v>
      </c>
      <c r="J51" s="170">
        <f t="shared" si="10"/>
        <v>0</v>
      </c>
      <c r="K51" s="170">
        <f t="shared" si="10"/>
        <v>0</v>
      </c>
      <c r="L51" s="170">
        <f t="shared" si="10"/>
        <v>0</v>
      </c>
      <c r="M51" s="170">
        <f t="shared" si="10"/>
        <v>0</v>
      </c>
      <c r="N51" s="170">
        <f t="shared" si="10"/>
        <v>0</v>
      </c>
    </row>
    <row r="52" spans="2:23" ht="12.95" customHeight="1" x14ac:dyDescent="0.25">
      <c r="B52" s="122"/>
      <c r="C52" s="200"/>
      <c r="D52" s="200"/>
      <c r="E52" s="200"/>
      <c r="F52" s="200"/>
      <c r="G52" s="200"/>
      <c r="H52" s="200"/>
      <c r="I52" s="200"/>
      <c r="J52" s="200"/>
      <c r="K52" s="200"/>
      <c r="L52" s="200"/>
      <c r="M52" s="200"/>
      <c r="N52" s="200"/>
    </row>
    <row r="53" spans="2:23" ht="33.6" customHeight="1" thickBot="1" x14ac:dyDescent="0.3">
      <c r="B53" s="293" t="s">
        <v>136</v>
      </c>
      <c r="C53" s="293"/>
      <c r="D53" s="293"/>
      <c r="E53" s="80"/>
      <c r="F53" s="80"/>
      <c r="G53" s="171"/>
      <c r="H53" s="172"/>
      <c r="I53" s="172"/>
      <c r="J53" s="172"/>
      <c r="K53" s="172"/>
      <c r="L53" s="214"/>
      <c r="M53" s="214"/>
      <c r="N53" s="214"/>
      <c r="O53" s="172"/>
      <c r="P53" s="172"/>
      <c r="Q53" s="172"/>
      <c r="R53" s="172"/>
      <c r="S53" s="172"/>
      <c r="T53" s="172"/>
      <c r="U53" s="172"/>
      <c r="V53" s="172"/>
      <c r="W53" s="172"/>
    </row>
    <row r="54" spans="2:23" ht="41.45" customHeight="1" thickBot="1" x14ac:dyDescent="0.3">
      <c r="B54" s="228" t="str">
        <f>IF(SUM(L41:N41)+SUM(L51:N51)=0,"Enter Data Above",IF(AVERAGE(SUM(L41,L51),SUM(M41,M51),SUM(N41,N51))&lt;=10000,"Not required to register as a Paints and Coatings Producer for this period","Required to register as a Paints and Coatings Producer "))</f>
        <v>Enter Data Above</v>
      </c>
      <c r="C54" s="201"/>
      <c r="D54" s="201"/>
      <c r="L54" s="144"/>
    </row>
    <row r="55" spans="2:23" s="166" customFormat="1" x14ac:dyDescent="0.25">
      <c r="B55" s="131"/>
      <c r="D55" s="173"/>
      <c r="L55" s="215"/>
    </row>
    <row r="56" spans="2:23" x14ac:dyDescent="0.25">
      <c r="B56" s="137" t="s">
        <v>212</v>
      </c>
    </row>
    <row r="57" spans="2:23" x14ac:dyDescent="0.25">
      <c r="B57" s="49" t="s">
        <v>210</v>
      </c>
    </row>
    <row r="58" spans="2:23" ht="15.75" thickBot="1" x14ac:dyDescent="0.3">
      <c r="B58" s="19"/>
    </row>
    <row r="59" spans="2:23" ht="36.6" customHeight="1" thickBot="1" x14ac:dyDescent="0.3">
      <c r="B59" s="299"/>
      <c r="C59" s="300"/>
      <c r="D59" s="301"/>
    </row>
    <row r="61" spans="2:23" x14ac:dyDescent="0.25">
      <c r="B61" s="294" t="s">
        <v>174</v>
      </c>
      <c r="C61" s="294"/>
      <c r="D61" s="294"/>
      <c r="E61" s="294"/>
      <c r="F61" s="294"/>
      <c r="G61" s="294"/>
      <c r="H61" s="294"/>
      <c r="I61" s="294"/>
      <c r="J61" s="294"/>
      <c r="K61" s="294"/>
    </row>
  </sheetData>
  <sheetProtection algorithmName="SHA-512" hashValue="VhIZcIiflgckK3sZ91NGSU6BW1lTHVg9UfwbAE3FTB26y5vYCeYJ2RTwflhapgtcMBV9Rk9ryusWOLRGL0ZcmQ==" saltValue="2BK92OXE13viUGMjVJe5pw==" spinCount="100000" sheet="1" objects="1" scenarios="1"/>
  <mergeCells count="13">
    <mergeCell ref="B61:K61"/>
    <mergeCell ref="B12:K12"/>
    <mergeCell ref="B6:K6"/>
    <mergeCell ref="B10:K10"/>
    <mergeCell ref="B18:N18"/>
    <mergeCell ref="B20:N26"/>
    <mergeCell ref="B29:N29"/>
    <mergeCell ref="B33:N33"/>
    <mergeCell ref="B13:K13"/>
    <mergeCell ref="B53:D53"/>
    <mergeCell ref="B59:D59"/>
    <mergeCell ref="B43:N43"/>
    <mergeCell ref="C27:I27"/>
  </mergeCells>
  <phoneticPr fontId="11" type="noConversion"/>
  <dataValidations count="2">
    <dataValidation allowBlank="1" showInputMessage="1" showErrorMessage="1" error="Enter a positive value" sqref="C36:H40 C46:H50" xr:uid="{D4A40677-9BF6-4C20-B9C3-F037FFF4B43D}"/>
    <dataValidation type="list" allowBlank="1" showInputMessage="1" showErrorMessage="1" sqref="B16" xr:uid="{AF456200-8D22-4F2F-B723-7E671F763F40}">
      <formula1>"Yes, No"</formula1>
    </dataValidation>
  </dataValidations>
  <hyperlinks>
    <hyperlink ref="C27" r:id="rId1" xr:uid="{98233A4E-D4B5-4060-9912-F18F7378A184}"/>
  </hyperlinks>
  <pageMargins left="0.7" right="0.7" top="0.75" bottom="0.75" header="0.3" footer="0.3"/>
  <pageSetup orientation="portrait" horizontalDpi="4294967293"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95F5EB0-658C-44DD-A187-E9D5E1CD762F}">
          <x14:formula1>
            <xm:f>Calculator!$M$5:$M$7</xm:f>
          </x14:formula1>
          <xm:sqref>J15</xm:sqref>
        </x14:dataValidation>
        <x14:dataValidation type="list" allowBlank="1" showInputMessage="1" showErrorMessage="1" xr:uid="{FDBDDC74-1433-41B5-8E61-CA02FD1DFFEE}">
          <x14:formula1>
            <xm:f>Calculator!$M$10:$M$12</xm:f>
          </x14:formula1>
          <xm:sqref>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F3F8-4887-4D9A-AC4B-4F195354F505}">
  <dimension ref="B6:R51"/>
  <sheetViews>
    <sheetView showGridLines="0" topLeftCell="A7" zoomScale="90" zoomScaleNormal="90" workbookViewId="0">
      <selection activeCell="B17" sqref="B17"/>
    </sheetView>
  </sheetViews>
  <sheetFormatPr defaultColWidth="8.7109375" defaultRowHeight="15" x14ac:dyDescent="0.25"/>
  <cols>
    <col min="1" max="1" width="3.85546875" style="73" customWidth="1"/>
    <col min="2" max="2" width="30.5703125" style="73" customWidth="1"/>
    <col min="3" max="5" width="19.140625" style="73" customWidth="1"/>
    <col min="6" max="6" width="15.28515625" style="73" customWidth="1"/>
    <col min="7" max="7" width="15.140625" style="73" customWidth="1"/>
    <col min="8" max="8" width="14.5703125" style="73" customWidth="1"/>
    <col min="9" max="14" width="18.5703125" style="73" customWidth="1"/>
    <col min="15" max="16384" width="8.7109375" style="73"/>
  </cols>
  <sheetData>
    <row r="6" spans="2:18" ht="18.75" x14ac:dyDescent="0.3">
      <c r="B6" s="78" t="s">
        <v>161</v>
      </c>
      <c r="C6" s="79"/>
      <c r="D6" s="79"/>
      <c r="E6" s="79"/>
      <c r="F6" s="79"/>
      <c r="G6" s="79"/>
      <c r="H6" s="79"/>
      <c r="I6" s="79"/>
      <c r="J6" s="79"/>
      <c r="K6" s="79"/>
    </row>
    <row r="7" spans="2:18" ht="18.75" x14ac:dyDescent="0.25">
      <c r="B7" s="295" t="s">
        <v>216</v>
      </c>
      <c r="C7" s="295"/>
      <c r="D7" s="295"/>
      <c r="E7" s="295"/>
      <c r="F7" s="295"/>
      <c r="G7" s="295"/>
      <c r="H7" s="295"/>
      <c r="I7" s="295"/>
      <c r="J7" s="295"/>
      <c r="K7" s="295"/>
    </row>
    <row r="8" spans="2:18" ht="18.75" x14ac:dyDescent="0.3">
      <c r="B8" s="79"/>
      <c r="C8" s="79"/>
      <c r="D8" s="79"/>
      <c r="E8" s="79"/>
      <c r="F8" s="79"/>
      <c r="G8" s="79"/>
      <c r="H8" s="79"/>
      <c r="I8" s="79"/>
      <c r="J8" s="79"/>
      <c r="K8" s="79"/>
    </row>
    <row r="9" spans="2:18" ht="18.75" x14ac:dyDescent="0.3">
      <c r="B9" s="118" t="s">
        <v>122</v>
      </c>
      <c r="C9" s="79"/>
      <c r="D9" s="79"/>
      <c r="E9" s="79"/>
      <c r="F9" s="79"/>
      <c r="G9" s="79"/>
      <c r="H9" s="79"/>
      <c r="I9" s="79"/>
      <c r="J9" s="79"/>
      <c r="K9" s="79"/>
    </row>
    <row r="11" spans="2:18" ht="14.45" customHeight="1" x14ac:dyDescent="0.25">
      <c r="B11" s="297" t="s">
        <v>205</v>
      </c>
      <c r="C11" s="297"/>
      <c r="D11" s="297"/>
      <c r="E11" s="297"/>
      <c r="F11" s="297"/>
      <c r="G11" s="297"/>
      <c r="H11" s="297"/>
      <c r="I11" s="297"/>
      <c r="J11" s="297"/>
      <c r="K11" s="297"/>
      <c r="L11" s="297"/>
      <c r="M11" s="297"/>
      <c r="N11" s="297"/>
    </row>
    <row r="13" spans="2:18" ht="204" customHeight="1" x14ac:dyDescent="0.25">
      <c r="B13" s="297" t="s">
        <v>176</v>
      </c>
      <c r="C13" s="297"/>
      <c r="D13" s="297"/>
      <c r="E13" s="297"/>
      <c r="F13" s="297"/>
      <c r="G13" s="297"/>
      <c r="H13" s="297"/>
      <c r="I13" s="297"/>
      <c r="J13" s="160"/>
      <c r="K13" s="160"/>
      <c r="L13" s="160"/>
      <c r="M13" s="160"/>
      <c r="N13" s="160"/>
    </row>
    <row r="14" spans="2:18" x14ac:dyDescent="0.25">
      <c r="B14" s="119"/>
      <c r="C14" s="119"/>
      <c r="D14" s="119"/>
      <c r="E14" s="119"/>
      <c r="F14" s="119"/>
      <c r="G14" s="119"/>
      <c r="H14" s="119"/>
      <c r="I14" s="119"/>
      <c r="J14" s="305"/>
      <c r="K14" s="305"/>
      <c r="L14" s="305"/>
      <c r="M14" s="305"/>
      <c r="N14" s="305"/>
      <c r="O14" s="305"/>
      <c r="P14" s="305"/>
      <c r="Q14" s="305"/>
      <c r="R14" s="305"/>
    </row>
    <row r="15" spans="2:18" x14ac:dyDescent="0.25">
      <c r="B15" s="120" t="s">
        <v>123</v>
      </c>
      <c r="C15" s="210"/>
      <c r="E15" s="119"/>
      <c r="F15" s="119"/>
      <c r="G15" s="119"/>
      <c r="H15" s="119"/>
      <c r="I15" s="121"/>
      <c r="J15" s="122"/>
      <c r="K15" s="122"/>
    </row>
    <row r="16" spans="2:18" ht="15.75" thickBot="1" x14ac:dyDescent="0.3">
      <c r="B16" s="120"/>
      <c r="C16" s="210"/>
      <c r="E16" s="119"/>
      <c r="F16" s="119"/>
      <c r="G16" s="119"/>
      <c r="H16" s="119"/>
      <c r="I16" s="121"/>
      <c r="J16" s="123"/>
      <c r="K16" s="122"/>
    </row>
    <row r="17" spans="2:16" ht="29.45" customHeight="1" thickBot="1" x14ac:dyDescent="0.3">
      <c r="B17" s="20"/>
      <c r="C17" s="115" t="s">
        <v>101</v>
      </c>
      <c r="E17" s="119"/>
      <c r="F17" s="119"/>
      <c r="G17" s="119"/>
      <c r="H17" s="119"/>
      <c r="I17" s="121"/>
      <c r="J17" s="121"/>
      <c r="K17" s="121"/>
      <c r="L17" s="119"/>
      <c r="M17" s="119"/>
      <c r="N17" s="119"/>
    </row>
    <row r="18" spans="2:16" x14ac:dyDescent="0.25">
      <c r="B18" s="119"/>
      <c r="C18" s="119"/>
      <c r="D18" s="119"/>
      <c r="E18" s="119"/>
      <c r="F18" s="119"/>
      <c r="G18" s="119"/>
      <c r="H18" s="119"/>
      <c r="I18" s="119"/>
      <c r="J18" s="119"/>
      <c r="K18" s="119"/>
      <c r="L18" s="119"/>
      <c r="M18" s="119"/>
      <c r="N18" s="119"/>
    </row>
    <row r="19" spans="2:16" ht="24" customHeight="1" x14ac:dyDescent="0.25">
      <c r="B19" s="297" t="s">
        <v>177</v>
      </c>
      <c r="C19" s="297"/>
      <c r="D19" s="297"/>
      <c r="E19" s="297"/>
      <c r="F19" s="297"/>
      <c r="G19" s="297"/>
      <c r="H19" s="297"/>
      <c r="I19" s="297"/>
      <c r="J19" s="297"/>
      <c r="K19" s="297"/>
      <c r="L19" s="297"/>
      <c r="M19" s="297"/>
      <c r="N19" s="297"/>
    </row>
    <row r="20" spans="2:16" ht="19.5" customHeight="1" x14ac:dyDescent="0.25">
      <c r="B20" s="297" t="s">
        <v>178</v>
      </c>
      <c r="C20" s="297"/>
      <c r="D20" s="297"/>
      <c r="E20" s="297"/>
      <c r="F20" s="297"/>
      <c r="G20" s="297"/>
      <c r="H20" s="297"/>
      <c r="I20" s="297"/>
      <c r="J20" s="160"/>
      <c r="K20" s="160"/>
      <c r="L20" s="160"/>
      <c r="M20" s="160"/>
      <c r="N20" s="160"/>
    </row>
    <row r="21" spans="2:16" ht="19.5" customHeight="1" x14ac:dyDescent="0.25">
      <c r="B21" s="297"/>
      <c r="C21" s="297"/>
      <c r="D21" s="297"/>
      <c r="E21" s="297"/>
      <c r="F21" s="297"/>
      <c r="G21" s="297"/>
      <c r="H21" s="297"/>
      <c r="I21" s="297"/>
      <c r="J21" s="160"/>
      <c r="K21" s="160"/>
      <c r="L21" s="160"/>
      <c r="M21" s="160"/>
      <c r="N21" s="160"/>
    </row>
    <row r="22" spans="2:16" ht="19.5" customHeight="1" x14ac:dyDescent="0.25">
      <c r="B22" s="297"/>
      <c r="C22" s="297"/>
      <c r="D22" s="297"/>
      <c r="E22" s="297"/>
      <c r="F22" s="297"/>
      <c r="G22" s="297"/>
      <c r="H22" s="297"/>
      <c r="I22" s="297"/>
      <c r="J22" s="160"/>
      <c r="K22" s="160"/>
      <c r="L22" s="160"/>
      <c r="M22" s="160"/>
      <c r="N22" s="160"/>
      <c r="P22" s="99"/>
    </row>
    <row r="23" spans="2:16" ht="26.45" customHeight="1" x14ac:dyDescent="0.25">
      <c r="B23" s="297"/>
      <c r="C23" s="297"/>
      <c r="D23" s="297"/>
      <c r="E23" s="297"/>
      <c r="F23" s="297"/>
      <c r="G23" s="297"/>
      <c r="H23" s="297"/>
      <c r="I23" s="297"/>
      <c r="J23" s="160"/>
      <c r="K23" s="160"/>
      <c r="L23" s="160"/>
      <c r="M23" s="160"/>
      <c r="N23" s="160"/>
    </row>
    <row r="24" spans="2:16" ht="30" customHeight="1" x14ac:dyDescent="0.25">
      <c r="B24" s="297"/>
      <c r="C24" s="297"/>
      <c r="D24" s="297"/>
      <c r="E24" s="297"/>
      <c r="F24" s="297"/>
      <c r="G24" s="297"/>
      <c r="H24" s="297"/>
      <c r="I24" s="297"/>
      <c r="J24" s="160"/>
      <c r="K24" s="160"/>
      <c r="L24" s="160"/>
      <c r="M24" s="160"/>
      <c r="N24" s="160"/>
    </row>
    <row r="25" spans="2:16" ht="36.950000000000003" customHeight="1" x14ac:dyDescent="0.25">
      <c r="B25" s="297"/>
      <c r="C25" s="297"/>
      <c r="D25" s="297"/>
      <c r="E25" s="297"/>
      <c r="F25" s="297"/>
      <c r="G25" s="297"/>
      <c r="H25" s="297"/>
      <c r="I25" s="297"/>
      <c r="J25" s="160"/>
      <c r="K25" s="160"/>
      <c r="L25" s="160"/>
      <c r="M25" s="160"/>
      <c r="N25" s="160"/>
    </row>
    <row r="26" spans="2:16" ht="27.6" customHeight="1" x14ac:dyDescent="0.25">
      <c r="B26" s="297"/>
      <c r="C26" s="297"/>
      <c r="D26" s="297"/>
      <c r="E26" s="297"/>
      <c r="F26" s="297"/>
      <c r="G26" s="297"/>
      <c r="H26" s="297"/>
      <c r="I26" s="297"/>
      <c r="J26" s="160"/>
      <c r="K26" s="160"/>
      <c r="L26" s="160"/>
      <c r="M26" s="160"/>
      <c r="N26" s="160"/>
    </row>
    <row r="27" spans="2:16" ht="27" customHeight="1" x14ac:dyDescent="0.25">
      <c r="B27" s="234" t="s">
        <v>128</v>
      </c>
      <c r="C27" s="306" t="s">
        <v>129</v>
      </c>
      <c r="D27" s="306"/>
      <c r="E27" s="306"/>
      <c r="F27" s="306"/>
      <c r="G27" s="306"/>
      <c r="H27" s="210"/>
      <c r="I27" s="210"/>
      <c r="J27" s="210"/>
      <c r="K27" s="210"/>
      <c r="L27" s="210"/>
      <c r="M27" s="210"/>
      <c r="N27" s="210"/>
    </row>
    <row r="28" spans="2:16" x14ac:dyDescent="0.25">
      <c r="B28" s="124"/>
      <c r="C28" s="125"/>
      <c r="D28" s="210"/>
      <c r="E28" s="210"/>
      <c r="F28" s="210"/>
      <c r="G28" s="210"/>
      <c r="H28" s="210"/>
      <c r="I28" s="210"/>
      <c r="J28" s="210"/>
      <c r="K28" s="210"/>
      <c r="L28" s="210"/>
      <c r="M28" s="210"/>
      <c r="N28" s="210"/>
    </row>
    <row r="29" spans="2:16" x14ac:dyDescent="0.25">
      <c r="B29" s="151" t="s">
        <v>230</v>
      </c>
      <c r="C29" s="125"/>
      <c r="D29" s="210"/>
      <c r="E29" s="210"/>
      <c r="F29" s="210"/>
      <c r="G29" s="210"/>
      <c r="H29" s="210"/>
      <c r="I29" s="210"/>
      <c r="J29" s="210"/>
      <c r="K29" s="210"/>
      <c r="L29" s="210"/>
      <c r="M29" s="210"/>
      <c r="N29" s="210"/>
    </row>
    <row r="30" spans="2:16" x14ac:dyDescent="0.25">
      <c r="B30" s="115"/>
      <c r="C30" s="126"/>
      <c r="D30" s="210"/>
      <c r="E30" s="210"/>
      <c r="F30" s="210"/>
      <c r="G30" s="210"/>
      <c r="H30" s="210"/>
      <c r="I30" s="210"/>
      <c r="J30" s="210"/>
      <c r="K30" s="210"/>
      <c r="L30" s="210"/>
      <c r="M30" s="210"/>
      <c r="N30" s="210"/>
    </row>
    <row r="31" spans="2:16" ht="14.1" customHeight="1" x14ac:dyDescent="0.25">
      <c r="B31" s="293" t="s">
        <v>250</v>
      </c>
      <c r="C31" s="293"/>
      <c r="D31" s="293"/>
      <c r="E31" s="293"/>
      <c r="F31" s="293"/>
      <c r="G31" s="293"/>
      <c r="H31" s="293"/>
      <c r="I31" s="293"/>
      <c r="J31" s="293"/>
      <c r="K31" s="127"/>
      <c r="L31" s="95"/>
      <c r="M31" s="127"/>
      <c r="N31" s="127"/>
    </row>
    <row r="32" spans="2:16" x14ac:dyDescent="0.25">
      <c r="B32" s="127"/>
      <c r="C32" s="127"/>
      <c r="D32" s="127"/>
      <c r="E32" s="127"/>
      <c r="F32" s="127"/>
      <c r="G32" s="127"/>
      <c r="H32" s="127"/>
      <c r="I32" s="128"/>
      <c r="J32" s="127"/>
      <c r="K32" s="127"/>
      <c r="L32" s="127"/>
      <c r="M32" s="127"/>
      <c r="N32" s="127"/>
    </row>
    <row r="33" spans="2:15" ht="45.95" customHeight="1" x14ac:dyDescent="0.25">
      <c r="B33" s="129" t="s">
        <v>47</v>
      </c>
      <c r="C33" s="130" t="s">
        <v>224</v>
      </c>
      <c r="D33" s="130" t="s">
        <v>225</v>
      </c>
      <c r="E33" s="130" t="s">
        <v>226</v>
      </c>
      <c r="F33" s="131"/>
      <c r="G33" s="131"/>
      <c r="H33" s="131"/>
      <c r="I33" s="131"/>
      <c r="J33" s="131"/>
      <c r="K33" s="131"/>
      <c r="L33" s="131"/>
      <c r="M33" s="131"/>
      <c r="N33" s="131"/>
      <c r="O33" s="122"/>
    </row>
    <row r="34" spans="2:15" ht="23.1" customHeight="1" x14ac:dyDescent="0.25">
      <c r="B34" s="132" t="s">
        <v>95</v>
      </c>
      <c r="C34" s="138"/>
      <c r="D34" s="138"/>
      <c r="E34" s="138"/>
      <c r="F34" s="133"/>
      <c r="G34" s="133"/>
      <c r="H34" s="133"/>
      <c r="I34" s="133"/>
      <c r="J34" s="133"/>
      <c r="K34" s="133"/>
      <c r="L34" s="133"/>
      <c r="M34" s="133"/>
      <c r="N34" s="133"/>
      <c r="O34" s="122"/>
    </row>
    <row r="35" spans="2:15" x14ac:dyDescent="0.25">
      <c r="F35" s="122"/>
      <c r="G35" s="122"/>
      <c r="H35" s="122"/>
      <c r="I35" s="122"/>
      <c r="J35" s="122"/>
      <c r="K35" s="122"/>
      <c r="L35" s="134"/>
      <c r="M35" s="122"/>
      <c r="N35" s="122"/>
      <c r="O35" s="122"/>
    </row>
    <row r="36" spans="2:15" ht="14.1" customHeight="1" x14ac:dyDescent="0.25">
      <c r="B36" s="293" t="s">
        <v>252</v>
      </c>
      <c r="C36" s="293"/>
      <c r="D36" s="293"/>
      <c r="E36" s="293"/>
      <c r="F36" s="293"/>
      <c r="G36" s="293"/>
      <c r="H36" s="293"/>
      <c r="I36" s="293"/>
      <c r="J36" s="293"/>
      <c r="K36" s="127"/>
      <c r="L36" s="95"/>
      <c r="M36" s="127"/>
      <c r="N36" s="127"/>
    </row>
    <row r="37" spans="2:15" x14ac:dyDescent="0.25">
      <c r="B37" s="127"/>
      <c r="C37" s="127"/>
      <c r="D37" s="127"/>
      <c r="E37" s="127"/>
      <c r="F37" s="127"/>
      <c r="G37" s="127"/>
      <c r="H37" s="127"/>
      <c r="I37" s="128"/>
      <c r="J37" s="127"/>
      <c r="K37" s="127"/>
      <c r="L37" s="127"/>
      <c r="M37" s="127"/>
      <c r="N37" s="127"/>
    </row>
    <row r="38" spans="2:15" ht="45.95" customHeight="1" x14ac:dyDescent="0.25">
      <c r="B38" s="129" t="s">
        <v>47</v>
      </c>
      <c r="C38" s="130" t="s">
        <v>224</v>
      </c>
      <c r="D38" s="130" t="s">
        <v>225</v>
      </c>
      <c r="E38" s="130" t="s">
        <v>226</v>
      </c>
      <c r="F38" s="131"/>
      <c r="G38" s="131"/>
      <c r="H38" s="131"/>
      <c r="I38" s="131"/>
      <c r="J38" s="131"/>
      <c r="K38" s="131"/>
      <c r="L38" s="131"/>
      <c r="M38" s="131"/>
      <c r="N38" s="131"/>
      <c r="O38" s="122"/>
    </row>
    <row r="39" spans="2:15" ht="23.1" customHeight="1" x14ac:dyDescent="0.25">
      <c r="B39" s="132" t="s">
        <v>95</v>
      </c>
      <c r="C39" s="138"/>
      <c r="D39" s="138"/>
      <c r="E39" s="138"/>
      <c r="F39" s="133"/>
      <c r="G39" s="133"/>
      <c r="H39" s="133"/>
      <c r="I39" s="133"/>
      <c r="J39" s="133"/>
      <c r="K39" s="133"/>
      <c r="L39" s="133"/>
      <c r="M39" s="133"/>
      <c r="N39" s="133"/>
      <c r="O39" s="122"/>
    </row>
    <row r="40" spans="2:15" x14ac:dyDescent="0.25">
      <c r="B40" s="202"/>
      <c r="C40" s="233"/>
      <c r="D40" s="233"/>
      <c r="E40" s="233"/>
      <c r="F40" s="133"/>
      <c r="G40" s="133"/>
      <c r="H40" s="133"/>
      <c r="I40" s="133"/>
      <c r="J40" s="133"/>
      <c r="K40" s="133"/>
      <c r="L40" s="133"/>
      <c r="M40" s="133"/>
      <c r="N40" s="133"/>
      <c r="O40" s="122"/>
    </row>
    <row r="41" spans="2:15" x14ac:dyDescent="0.25">
      <c r="B41" s="77" t="s">
        <v>135</v>
      </c>
      <c r="C41" s="218"/>
      <c r="D41" s="74"/>
      <c r="E41" s="74"/>
      <c r="F41" s="122"/>
      <c r="G41" s="122"/>
      <c r="H41" s="122"/>
      <c r="I41" s="122"/>
      <c r="J41" s="122"/>
      <c r="K41" s="122"/>
      <c r="L41" s="122"/>
      <c r="M41" s="122"/>
      <c r="N41" s="122"/>
      <c r="O41" s="122"/>
    </row>
    <row r="42" spans="2:15" x14ac:dyDescent="0.25">
      <c r="B42" s="135" t="s">
        <v>134</v>
      </c>
    </row>
    <row r="43" spans="2:15" ht="15.75" thickBot="1" x14ac:dyDescent="0.3"/>
    <row r="44" spans="2:15" ht="44.45" customHeight="1" thickBot="1" x14ac:dyDescent="0.3">
      <c r="B44" s="228" t="str" cm="1">
        <f t="array" ref="B44">IF(SUM((C34:E34)+SUM(C39:E39))=0,"Enter Data Above",IF(AVERAGE(SUM(C34,C39),SUM(D34,D39),SUM(E34,E39))&lt;=1000,"Not required to register as a Producer of Pesticides for this period","Required to register as a Producer of Pesticides"))</f>
        <v>Enter Data Above</v>
      </c>
      <c r="D44" s="201"/>
    </row>
    <row r="46" spans="2:15" x14ac:dyDescent="0.25">
      <c r="B46" s="137" t="s">
        <v>212</v>
      </c>
    </row>
    <row r="47" spans="2:15" x14ac:dyDescent="0.25">
      <c r="B47" s="49" t="s">
        <v>210</v>
      </c>
    </row>
    <row r="48" spans="2:15" ht="15.75" thickBot="1" x14ac:dyDescent="0.3">
      <c r="B48" s="19"/>
    </row>
    <row r="49" spans="2:4" ht="36.6" customHeight="1" thickBot="1" x14ac:dyDescent="0.3">
      <c r="B49" s="299"/>
      <c r="C49" s="300"/>
      <c r="D49" s="301"/>
    </row>
    <row r="51" spans="2:4" x14ac:dyDescent="0.25">
      <c r="B51" s="73" t="s">
        <v>124</v>
      </c>
    </row>
  </sheetData>
  <sheetProtection algorithmName="SHA-512" hashValue="DWXGyEgU7zY0LBK7KmgGjluQ191gQAA89yotKOJ6r66zUDTw1f93ANQq6tEeuQJHhBhKk5z2BqodkkAlXL/P7Q==" saltValue="pJ8WR7zvH29LGXVcuRgp1A==" spinCount="100000" sheet="1" objects="1" scenarios="1"/>
  <mergeCells count="10">
    <mergeCell ref="B49:D49"/>
    <mergeCell ref="B7:K7"/>
    <mergeCell ref="B11:N11"/>
    <mergeCell ref="B31:J31"/>
    <mergeCell ref="J14:R14"/>
    <mergeCell ref="B19:N19"/>
    <mergeCell ref="B36:J36"/>
    <mergeCell ref="C27:G27"/>
    <mergeCell ref="B13:I13"/>
    <mergeCell ref="B20:I26"/>
  </mergeCells>
  <dataValidations count="1">
    <dataValidation type="list" allowBlank="1" showInputMessage="1" showErrorMessage="1" sqref="B17" xr:uid="{67EBEB63-0F3D-4B16-829A-7ED36A936B94}">
      <formula1>"Yes, No"</formula1>
    </dataValidation>
  </dataValidations>
  <hyperlinks>
    <hyperlink ref="C27" r:id="rId1" xr:uid="{D823139A-657D-48A3-90BE-F8F4B1ADD5A2}"/>
  </hyperlinks>
  <pageMargins left="0.7" right="0.7" top="0.75" bottom="0.75" header="0.3" footer="0.3"/>
  <pageSetup orientation="portrait" horizontalDpi="4294967293"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ACFB922-3F42-4E36-B442-2FF1ACDF747D}">
          <x14:formula1>
            <xm:f>Calculator!$M$5:$M$7</xm:f>
          </x14:formula1>
          <xm:sqref>J16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8F5F-CECD-412E-9E92-9C927C5D55E1}">
  <dimension ref="B6:P61"/>
  <sheetViews>
    <sheetView showGridLines="0" zoomScale="90" zoomScaleNormal="90" workbookViewId="0">
      <selection activeCell="B20" sqref="B20"/>
    </sheetView>
  </sheetViews>
  <sheetFormatPr defaultColWidth="8.7109375" defaultRowHeight="15" x14ac:dyDescent="0.25"/>
  <cols>
    <col min="1" max="1" width="4.140625" style="73" customWidth="1"/>
    <col min="2" max="2" width="30.5703125" style="73" customWidth="1"/>
    <col min="3" max="3" width="15.42578125" style="73" customWidth="1"/>
    <col min="4" max="5" width="15.140625" style="73" customWidth="1"/>
    <col min="6" max="6" width="15.28515625" style="73" customWidth="1"/>
    <col min="7" max="7" width="15.140625" style="73" customWidth="1"/>
    <col min="8" max="8" width="14.5703125" style="73" customWidth="1"/>
    <col min="9" max="9" width="16.140625" style="73" customWidth="1"/>
    <col min="10" max="10" width="17.28515625" style="73" bestFit="1" customWidth="1"/>
    <col min="11" max="11" width="17.140625" style="73" customWidth="1"/>
    <col min="12" max="12" width="14.140625" style="73" customWidth="1"/>
    <col min="13" max="14" width="13.85546875" style="73" customWidth="1"/>
    <col min="15" max="16384" width="8.7109375" style="73"/>
  </cols>
  <sheetData>
    <row r="6" spans="2:14" ht="18.75" x14ac:dyDescent="0.3">
      <c r="B6" s="78" t="s">
        <v>161</v>
      </c>
      <c r="C6" s="79"/>
      <c r="D6" s="79"/>
      <c r="E6" s="79"/>
      <c r="F6" s="79"/>
      <c r="G6" s="79"/>
      <c r="H6" s="79"/>
      <c r="I6" s="79"/>
      <c r="J6" s="79"/>
      <c r="K6" s="79"/>
    </row>
    <row r="7" spans="2:14" ht="18.75" x14ac:dyDescent="0.25">
      <c r="B7" s="295" t="s">
        <v>216</v>
      </c>
      <c r="C7" s="295"/>
      <c r="D7" s="295"/>
      <c r="E7" s="295"/>
      <c r="F7" s="295"/>
      <c r="G7" s="295"/>
      <c r="H7" s="295"/>
      <c r="I7" s="295"/>
      <c r="J7" s="295"/>
      <c r="K7" s="295"/>
    </row>
    <row r="8" spans="2:14" ht="18.75" x14ac:dyDescent="0.3">
      <c r="B8" s="79"/>
      <c r="C8" s="79"/>
      <c r="D8" s="79"/>
      <c r="E8" s="79"/>
      <c r="F8" s="79"/>
      <c r="G8" s="79"/>
      <c r="H8" s="79"/>
      <c r="I8" s="79"/>
      <c r="J8" s="79"/>
      <c r="K8" s="79"/>
    </row>
    <row r="9" spans="2:14" ht="18.75" x14ac:dyDescent="0.3">
      <c r="B9" s="118" t="s">
        <v>121</v>
      </c>
      <c r="C9" s="79"/>
      <c r="D9" s="79"/>
      <c r="E9" s="79"/>
      <c r="F9" s="79"/>
      <c r="G9" s="79"/>
      <c r="H9" s="79"/>
      <c r="I9" s="79"/>
      <c r="J9" s="79"/>
      <c r="K9" s="79"/>
    </row>
    <row r="11" spans="2:14" x14ac:dyDescent="0.25">
      <c r="B11" s="297" t="s">
        <v>206</v>
      </c>
      <c r="C11" s="297"/>
      <c r="D11" s="297"/>
      <c r="E11" s="297"/>
      <c r="F11" s="297"/>
      <c r="G11" s="297"/>
      <c r="H11" s="297"/>
      <c r="I11" s="297"/>
      <c r="J11" s="297"/>
      <c r="K11" s="297"/>
      <c r="L11" s="297"/>
      <c r="M11" s="297"/>
      <c r="N11" s="297"/>
    </row>
    <row r="12" spans="2:14" x14ac:dyDescent="0.25">
      <c r="B12" s="297"/>
      <c r="C12" s="297"/>
      <c r="D12" s="297"/>
      <c r="E12" s="297"/>
      <c r="F12" s="297"/>
      <c r="G12" s="297"/>
      <c r="H12" s="297"/>
      <c r="I12" s="297"/>
      <c r="J12" s="297"/>
      <c r="K12" s="297"/>
      <c r="L12" s="297"/>
      <c r="M12" s="297"/>
      <c r="N12" s="297"/>
    </row>
    <row r="13" spans="2:14" x14ac:dyDescent="0.25">
      <c r="B13" s="307" t="s">
        <v>201</v>
      </c>
      <c r="C13" s="307"/>
      <c r="D13" s="307"/>
      <c r="E13" s="307"/>
      <c r="F13" s="307"/>
      <c r="G13" s="307"/>
      <c r="H13" s="307"/>
      <c r="I13" s="307"/>
      <c r="J13" s="307"/>
      <c r="K13" s="307"/>
      <c r="L13" s="307"/>
      <c r="M13" s="307"/>
      <c r="N13" s="307"/>
    </row>
    <row r="14" spans="2:14" x14ac:dyDescent="0.25">
      <c r="B14" s="212"/>
      <c r="C14" s="212"/>
      <c r="D14" s="212"/>
      <c r="E14" s="212"/>
      <c r="F14" s="212"/>
      <c r="G14" s="212"/>
      <c r="H14" s="212"/>
      <c r="I14" s="212"/>
      <c r="J14" s="212"/>
      <c r="K14" s="212"/>
      <c r="L14" s="212"/>
      <c r="M14" s="212"/>
      <c r="N14" s="212"/>
    </row>
    <row r="15" spans="2:14" x14ac:dyDescent="0.25">
      <c r="B15" s="73" t="s">
        <v>116</v>
      </c>
    </row>
    <row r="16" spans="2:14" x14ac:dyDescent="0.25">
      <c r="B16" s="73" t="s">
        <v>117</v>
      </c>
    </row>
    <row r="18" spans="2:16" x14ac:dyDescent="0.25">
      <c r="B18" s="120" t="s">
        <v>151</v>
      </c>
      <c r="C18" s="210"/>
      <c r="E18" s="119"/>
      <c r="F18" s="119"/>
      <c r="G18" s="119"/>
      <c r="H18" s="119"/>
      <c r="I18" s="121"/>
      <c r="J18" s="122"/>
      <c r="K18" s="122"/>
    </row>
    <row r="19" spans="2:16" ht="15.75" thickBot="1" x14ac:dyDescent="0.3">
      <c r="B19" s="120"/>
      <c r="C19" s="210"/>
      <c r="E19" s="119"/>
      <c r="F19" s="119"/>
      <c r="G19" s="119"/>
      <c r="H19" s="119"/>
      <c r="I19" s="121"/>
      <c r="J19" s="123"/>
      <c r="K19" s="122"/>
    </row>
    <row r="20" spans="2:16" ht="29.45" customHeight="1" thickBot="1" x14ac:dyDescent="0.3">
      <c r="B20" s="20"/>
      <c r="C20" s="115" t="s">
        <v>101</v>
      </c>
      <c r="E20" s="119"/>
      <c r="F20" s="119"/>
      <c r="G20" s="119"/>
      <c r="H20" s="119"/>
      <c r="I20" s="121"/>
      <c r="J20" s="121"/>
      <c r="K20" s="121"/>
      <c r="L20" s="119"/>
      <c r="M20" s="119"/>
      <c r="N20" s="119"/>
    </row>
    <row r="21" spans="2:16" x14ac:dyDescent="0.25">
      <c r="B21" s="119"/>
      <c r="C21" s="119"/>
      <c r="D21" s="119"/>
      <c r="E21" s="119"/>
      <c r="F21" s="119"/>
      <c r="G21" s="119"/>
      <c r="H21" s="119"/>
      <c r="I21" s="119"/>
      <c r="J21" s="119"/>
      <c r="K21" s="119"/>
      <c r="L21" s="119"/>
      <c r="M21" s="119"/>
      <c r="N21" s="119"/>
    </row>
    <row r="22" spans="2:16" x14ac:dyDescent="0.25">
      <c r="B22" s="297" t="s">
        <v>179</v>
      </c>
      <c r="C22" s="297"/>
      <c r="D22" s="297"/>
      <c r="E22" s="297"/>
      <c r="F22" s="297"/>
      <c r="G22" s="297"/>
      <c r="H22" s="297"/>
      <c r="I22" s="297"/>
      <c r="J22" s="297"/>
      <c r="K22" s="297"/>
      <c r="L22" s="297"/>
      <c r="M22" s="297"/>
      <c r="N22" s="297"/>
    </row>
    <row r="23" spans="2:16" x14ac:dyDescent="0.25">
      <c r="B23" s="210"/>
      <c r="C23" s="210"/>
      <c r="D23" s="210"/>
      <c r="E23" s="210"/>
      <c r="F23" s="210"/>
      <c r="G23" s="210"/>
      <c r="H23" s="210"/>
      <c r="I23" s="210"/>
      <c r="J23" s="210"/>
      <c r="K23" s="210"/>
      <c r="L23" s="210"/>
      <c r="M23" s="210"/>
      <c r="N23" s="210"/>
    </row>
    <row r="24" spans="2:16" ht="20.100000000000001" customHeight="1" x14ac:dyDescent="0.25">
      <c r="B24" s="297" t="s">
        <v>180</v>
      </c>
      <c r="C24" s="297"/>
      <c r="D24" s="297"/>
      <c r="E24" s="297"/>
      <c r="F24" s="297"/>
      <c r="G24" s="297"/>
      <c r="H24" s="297"/>
      <c r="I24" s="297"/>
      <c r="J24" s="297"/>
      <c r="K24" s="297"/>
      <c r="L24" s="297"/>
      <c r="M24" s="297"/>
      <c r="N24" s="297"/>
    </row>
    <row r="25" spans="2:16" ht="20.100000000000001" customHeight="1" x14ac:dyDescent="0.25">
      <c r="B25" s="297"/>
      <c r="C25" s="297"/>
      <c r="D25" s="297"/>
      <c r="E25" s="297"/>
      <c r="F25" s="297"/>
      <c r="G25" s="297"/>
      <c r="H25" s="297"/>
      <c r="I25" s="297"/>
      <c r="J25" s="297"/>
      <c r="K25" s="297"/>
      <c r="L25" s="297"/>
      <c r="M25" s="297"/>
      <c r="N25" s="297"/>
      <c r="P25" s="99"/>
    </row>
    <row r="26" spans="2:16" ht="20.100000000000001" customHeight="1" x14ac:dyDescent="0.25">
      <c r="B26" s="297"/>
      <c r="C26" s="297"/>
      <c r="D26" s="297"/>
      <c r="E26" s="297"/>
      <c r="F26" s="297"/>
      <c r="G26" s="297"/>
      <c r="H26" s="297"/>
      <c r="I26" s="297"/>
      <c r="J26" s="297"/>
      <c r="K26" s="297"/>
      <c r="L26" s="297"/>
      <c r="M26" s="297"/>
      <c r="N26" s="297"/>
    </row>
    <row r="27" spans="2:16" ht="20.100000000000001" customHeight="1" x14ac:dyDescent="0.25">
      <c r="B27" s="297"/>
      <c r="C27" s="297"/>
      <c r="D27" s="297"/>
      <c r="E27" s="297"/>
      <c r="F27" s="297"/>
      <c r="G27" s="297"/>
      <c r="H27" s="297"/>
      <c r="I27" s="297"/>
      <c r="J27" s="297"/>
      <c r="K27" s="297"/>
      <c r="L27" s="297"/>
      <c r="M27" s="297"/>
      <c r="N27" s="297"/>
    </row>
    <row r="28" spans="2:16" ht="20.100000000000001" customHeight="1" x14ac:dyDescent="0.25">
      <c r="B28" s="297"/>
      <c r="C28" s="297"/>
      <c r="D28" s="297"/>
      <c r="E28" s="297"/>
      <c r="F28" s="297"/>
      <c r="G28" s="297"/>
      <c r="H28" s="297"/>
      <c r="I28" s="297"/>
      <c r="J28" s="297"/>
      <c r="K28" s="297"/>
      <c r="L28" s="297"/>
      <c r="M28" s="297"/>
      <c r="N28" s="297"/>
    </row>
    <row r="29" spans="2:16" ht="20.100000000000001" customHeight="1" x14ac:dyDescent="0.25">
      <c r="B29" s="297"/>
      <c r="C29" s="297"/>
      <c r="D29" s="297"/>
      <c r="E29" s="297"/>
      <c r="F29" s="297"/>
      <c r="G29" s="297"/>
      <c r="H29" s="297"/>
      <c r="I29" s="297"/>
      <c r="J29" s="297"/>
      <c r="K29" s="297"/>
      <c r="L29" s="297"/>
      <c r="M29" s="297"/>
      <c r="N29" s="297"/>
    </row>
    <row r="30" spans="2:16" ht="20.100000000000001" customHeight="1" x14ac:dyDescent="0.25">
      <c r="B30" s="297"/>
      <c r="C30" s="297"/>
      <c r="D30" s="297"/>
      <c r="E30" s="297"/>
      <c r="F30" s="297"/>
      <c r="G30" s="297"/>
      <c r="H30" s="297"/>
      <c r="I30" s="297"/>
      <c r="J30" s="297"/>
      <c r="K30" s="297"/>
      <c r="L30" s="297"/>
      <c r="M30" s="297"/>
      <c r="N30" s="297"/>
    </row>
    <row r="31" spans="2:16" ht="17.45" customHeight="1" x14ac:dyDescent="0.25">
      <c r="B31" s="232" t="s">
        <v>128</v>
      </c>
      <c r="C31" s="302" t="s">
        <v>129</v>
      </c>
      <c r="D31" s="302"/>
      <c r="E31" s="302"/>
      <c r="F31" s="302"/>
      <c r="G31" s="302"/>
      <c r="H31" s="210"/>
      <c r="I31" s="210"/>
      <c r="J31" s="210"/>
      <c r="K31" s="210"/>
      <c r="L31" s="210"/>
      <c r="M31" s="210"/>
      <c r="N31" s="210"/>
    </row>
    <row r="32" spans="2:16" x14ac:dyDescent="0.25">
      <c r="B32" s="210"/>
      <c r="C32" s="210"/>
      <c r="D32" s="210"/>
      <c r="E32" s="210"/>
      <c r="F32" s="210"/>
      <c r="G32" s="210"/>
      <c r="H32" s="210"/>
      <c r="I32" s="210"/>
      <c r="J32" s="210"/>
      <c r="K32" s="210"/>
      <c r="L32" s="210"/>
      <c r="M32" s="210"/>
      <c r="N32" s="210"/>
    </row>
    <row r="33" spans="2:16" x14ac:dyDescent="0.25">
      <c r="B33" s="120" t="s">
        <v>229</v>
      </c>
      <c r="C33" s="210"/>
      <c r="D33" s="210"/>
      <c r="E33" s="210"/>
      <c r="F33" s="210"/>
      <c r="G33" s="210"/>
      <c r="H33" s="210"/>
      <c r="I33" s="210"/>
      <c r="J33" s="210"/>
      <c r="K33" s="210"/>
      <c r="L33" s="210"/>
      <c r="M33" s="210"/>
      <c r="N33" s="210"/>
    </row>
    <row r="34" spans="2:16" x14ac:dyDescent="0.25">
      <c r="B34" s="210"/>
      <c r="C34" s="210"/>
      <c r="D34" s="210"/>
      <c r="E34" s="210"/>
      <c r="F34" s="210"/>
      <c r="G34" s="210"/>
      <c r="H34" s="210"/>
      <c r="I34" s="210"/>
      <c r="J34" s="210"/>
      <c r="K34" s="210"/>
      <c r="L34" s="210"/>
      <c r="M34" s="210"/>
      <c r="N34" s="210"/>
    </row>
    <row r="35" spans="2:16" ht="33.950000000000003" customHeight="1" x14ac:dyDescent="0.25">
      <c r="B35" s="298" t="s">
        <v>133</v>
      </c>
      <c r="C35" s="298"/>
      <c r="D35" s="298"/>
      <c r="E35" s="298"/>
      <c r="F35" s="298"/>
      <c r="G35" s="298"/>
      <c r="H35" s="298"/>
      <c r="I35" s="298"/>
      <c r="J35" s="298"/>
      <c r="K35" s="298"/>
      <c r="L35" s="298"/>
      <c r="M35" s="298"/>
      <c r="N35" s="298"/>
    </row>
    <row r="36" spans="2:16" ht="15.75" thickBot="1" x14ac:dyDescent="0.3"/>
    <row r="37" spans="2:16" ht="22.5" customHeight="1" thickBot="1" x14ac:dyDescent="0.3">
      <c r="B37" s="20"/>
      <c r="K37" s="95"/>
    </row>
    <row r="38" spans="2:16" x14ac:dyDescent="0.25">
      <c r="B38" s="210"/>
      <c r="C38" s="210"/>
      <c r="D38" s="210"/>
      <c r="E38" s="210"/>
      <c r="F38" s="210"/>
      <c r="G38" s="210"/>
      <c r="H38" s="210"/>
      <c r="I38" s="210"/>
      <c r="J38" s="210"/>
      <c r="K38" s="210"/>
      <c r="L38" s="210"/>
      <c r="M38" s="210"/>
      <c r="N38" s="210"/>
    </row>
    <row r="39" spans="2:16" ht="31.5" customHeight="1" x14ac:dyDescent="0.25">
      <c r="B39" s="293" t="s">
        <v>249</v>
      </c>
      <c r="C39" s="293"/>
      <c r="D39" s="293"/>
      <c r="E39" s="293"/>
      <c r="F39" s="293"/>
      <c r="G39" s="293"/>
      <c r="H39" s="293"/>
      <c r="I39" s="293"/>
      <c r="J39" s="293"/>
      <c r="K39" s="293"/>
      <c r="L39" s="293"/>
      <c r="M39" s="293"/>
      <c r="N39" s="293"/>
    </row>
    <row r="41" spans="2:16" ht="47.1" customHeight="1" x14ac:dyDescent="0.25">
      <c r="B41" s="139" t="s">
        <v>96</v>
      </c>
      <c r="C41" s="130" t="s">
        <v>154</v>
      </c>
      <c r="D41" s="130" t="s">
        <v>155</v>
      </c>
      <c r="E41" s="130" t="s">
        <v>156</v>
      </c>
      <c r="F41" s="130" t="s">
        <v>76</v>
      </c>
      <c r="G41" s="130" t="s">
        <v>77</v>
      </c>
      <c r="H41" s="130" t="s">
        <v>78</v>
      </c>
      <c r="I41" s="130" t="s">
        <v>79</v>
      </c>
      <c r="J41" s="130" t="s">
        <v>80</v>
      </c>
      <c r="K41" s="130" t="s">
        <v>81</v>
      </c>
      <c r="L41" s="130" t="s">
        <v>83</v>
      </c>
      <c r="M41" s="130" t="s">
        <v>84</v>
      </c>
      <c r="N41" s="130" t="s">
        <v>85</v>
      </c>
    </row>
    <row r="42" spans="2:16" ht="23.45" customHeight="1" x14ac:dyDescent="0.25">
      <c r="B42" s="140" t="s">
        <v>96</v>
      </c>
      <c r="C42" s="138"/>
      <c r="D42" s="138"/>
      <c r="E42" s="138"/>
      <c r="F42" s="138"/>
      <c r="G42" s="138"/>
      <c r="H42" s="138"/>
      <c r="I42" s="141">
        <f>IF($B$37="None of the above",0,ROUND(C42*VLOOKUP($B42,Calculator!$B:$D,2,FALSE),1))</f>
        <v>0</v>
      </c>
      <c r="J42" s="141">
        <f>IF($B$37="None of the above",0,ROUND(D42*VLOOKUP($B42,Calculator!$B:$D,2,FALSE),1))</f>
        <v>0</v>
      </c>
      <c r="K42" s="141">
        <f>IF($B$37="None of the above",0,ROUND(E42*VLOOKUP($B42,Calculator!$B:$D,2,FALSE),1))</f>
        <v>0</v>
      </c>
      <c r="L42" s="141">
        <f>SUM(F42,I42)</f>
        <v>0</v>
      </c>
      <c r="M42" s="141">
        <f t="shared" ref="M42" si="0">SUM(G42,J42)</f>
        <v>0</v>
      </c>
      <c r="N42" s="141">
        <f>SUM(H42,K42)</f>
        <v>0</v>
      </c>
    </row>
    <row r="43" spans="2:16" ht="23.45" customHeight="1" x14ac:dyDescent="0.25">
      <c r="B43" s="142" t="s">
        <v>33</v>
      </c>
      <c r="C43" s="141">
        <f t="shared" ref="C43:N43" si="1">SUM(C42:C42)</f>
        <v>0</v>
      </c>
      <c r="D43" s="141">
        <f t="shared" si="1"/>
        <v>0</v>
      </c>
      <c r="E43" s="141">
        <f t="shared" si="1"/>
        <v>0</v>
      </c>
      <c r="F43" s="141">
        <f t="shared" si="1"/>
        <v>0</v>
      </c>
      <c r="G43" s="141">
        <f t="shared" si="1"/>
        <v>0</v>
      </c>
      <c r="H43" s="141">
        <f t="shared" si="1"/>
        <v>0</v>
      </c>
      <c r="I43" s="141">
        <f t="shared" si="1"/>
        <v>0</v>
      </c>
      <c r="J43" s="141">
        <f t="shared" si="1"/>
        <v>0</v>
      </c>
      <c r="K43" s="141">
        <f t="shared" si="1"/>
        <v>0</v>
      </c>
      <c r="L43" s="141">
        <f t="shared" si="1"/>
        <v>0</v>
      </c>
      <c r="M43" s="141">
        <f t="shared" si="1"/>
        <v>0</v>
      </c>
      <c r="N43" s="141">
        <f t="shared" si="1"/>
        <v>0</v>
      </c>
      <c r="P43" s="144"/>
    </row>
    <row r="44" spans="2:16" x14ac:dyDescent="0.25">
      <c r="B44" s="203"/>
      <c r="C44" s="183"/>
      <c r="D44" s="183"/>
      <c r="E44" s="183"/>
      <c r="F44" s="183"/>
      <c r="G44" s="183"/>
      <c r="H44" s="183"/>
      <c r="I44" s="183"/>
      <c r="J44" s="183"/>
      <c r="K44" s="183"/>
      <c r="L44" s="183"/>
      <c r="M44" s="183"/>
      <c r="N44" s="183"/>
    </row>
    <row r="45" spans="2:16" ht="27.6" customHeight="1" x14ac:dyDescent="0.25">
      <c r="B45" s="293" t="s">
        <v>253</v>
      </c>
      <c r="C45" s="293"/>
      <c r="D45" s="293"/>
      <c r="E45" s="293"/>
      <c r="F45" s="293"/>
      <c r="G45" s="293"/>
      <c r="H45" s="293"/>
      <c r="I45" s="293"/>
      <c r="J45" s="293"/>
      <c r="K45" s="293"/>
      <c r="L45" s="293"/>
      <c r="M45" s="293"/>
      <c r="N45" s="293"/>
    </row>
    <row r="46" spans="2:16" x14ac:dyDescent="0.25">
      <c r="B46" s="143"/>
      <c r="L46" s="144"/>
    </row>
    <row r="47" spans="2:16" ht="47.1" customHeight="1" x14ac:dyDescent="0.25">
      <c r="B47" s="139" t="s">
        <v>96</v>
      </c>
      <c r="C47" s="130" t="s">
        <v>154</v>
      </c>
      <c r="D47" s="130" t="s">
        <v>155</v>
      </c>
      <c r="E47" s="130" t="s">
        <v>156</v>
      </c>
      <c r="F47" s="130" t="s">
        <v>76</v>
      </c>
      <c r="G47" s="130" t="s">
        <v>77</v>
      </c>
      <c r="H47" s="130" t="s">
        <v>78</v>
      </c>
      <c r="I47" s="130" t="s">
        <v>79</v>
      </c>
      <c r="J47" s="130" t="s">
        <v>80</v>
      </c>
      <c r="K47" s="130" t="s">
        <v>81</v>
      </c>
      <c r="L47" s="130" t="s">
        <v>83</v>
      </c>
      <c r="M47" s="130" t="s">
        <v>84</v>
      </c>
      <c r="N47" s="130" t="s">
        <v>85</v>
      </c>
    </row>
    <row r="48" spans="2:16" ht="23.45" customHeight="1" x14ac:dyDescent="0.25">
      <c r="B48" s="140" t="s">
        <v>96</v>
      </c>
      <c r="C48" s="138"/>
      <c r="D48" s="138"/>
      <c r="E48" s="138"/>
      <c r="F48" s="138"/>
      <c r="G48" s="138"/>
      <c r="H48" s="138"/>
      <c r="I48" s="141">
        <f>IF($B$37="None of the above",0,ROUND(C48*VLOOKUP($B48,Calculator!$B:$D,2,FALSE),1))</f>
        <v>0</v>
      </c>
      <c r="J48" s="141">
        <f>IF($B$37="None of the above",0,ROUND(D48*VLOOKUP($B48,Calculator!$B:$D,2,FALSE),1))</f>
        <v>0</v>
      </c>
      <c r="K48" s="141">
        <f>IF($B$37="None of the above",0,ROUND(E48*VLOOKUP($B48,Calculator!$B:$D,2,FALSE),1))</f>
        <v>0</v>
      </c>
      <c r="L48" s="141">
        <f>SUM(F48,I48)</f>
        <v>0</v>
      </c>
      <c r="M48" s="141">
        <f t="shared" ref="M48" si="2">SUM(G48,J48)</f>
        <v>0</v>
      </c>
      <c r="N48" s="141">
        <f>SUM(H48,K48)</f>
        <v>0</v>
      </c>
    </row>
    <row r="49" spans="2:14" ht="23.45" customHeight="1" x14ac:dyDescent="0.25">
      <c r="B49" s="142" t="s">
        <v>33</v>
      </c>
      <c r="C49" s="141">
        <f t="shared" ref="C49:N49" si="3">SUM(C48:C48)</f>
        <v>0</v>
      </c>
      <c r="D49" s="141">
        <f t="shared" si="3"/>
        <v>0</v>
      </c>
      <c r="E49" s="141">
        <f t="shared" si="3"/>
        <v>0</v>
      </c>
      <c r="F49" s="141">
        <f t="shared" si="3"/>
        <v>0</v>
      </c>
      <c r="G49" s="141">
        <f t="shared" si="3"/>
        <v>0</v>
      </c>
      <c r="H49" s="141">
        <f t="shared" si="3"/>
        <v>0</v>
      </c>
      <c r="I49" s="141">
        <f t="shared" si="3"/>
        <v>0</v>
      </c>
      <c r="J49" s="141">
        <f t="shared" si="3"/>
        <v>0</v>
      </c>
      <c r="K49" s="141">
        <f t="shared" si="3"/>
        <v>0</v>
      </c>
      <c r="L49" s="141">
        <f t="shared" si="3"/>
        <v>0</v>
      </c>
      <c r="M49" s="141">
        <f t="shared" si="3"/>
        <v>0</v>
      </c>
      <c r="N49" s="141">
        <f t="shared" si="3"/>
        <v>0</v>
      </c>
    </row>
    <row r="50" spans="2:14" x14ac:dyDescent="0.25">
      <c r="B50" s="143"/>
      <c r="L50" s="144"/>
    </row>
    <row r="51" spans="2:14" x14ac:dyDescent="0.25">
      <c r="B51" s="77" t="s">
        <v>135</v>
      </c>
      <c r="K51" s="144"/>
      <c r="L51" s="218"/>
      <c r="M51" s="218"/>
      <c r="N51" s="218"/>
    </row>
    <row r="52" spans="2:14" x14ac:dyDescent="0.25">
      <c r="B52" s="135" t="s">
        <v>134</v>
      </c>
      <c r="E52" s="201"/>
      <c r="L52" s="218"/>
      <c r="M52" s="74"/>
      <c r="N52" s="74"/>
    </row>
    <row r="53" spans="2:14" ht="15.75" thickBot="1" x14ac:dyDescent="0.3"/>
    <row r="54" spans="2:14" ht="52.5" customHeight="1" thickBot="1" x14ac:dyDescent="0.3">
      <c r="B54" s="136" t="str">
        <f>IF(SUM(L43:N43)+SUM(L49:N49)=0,"Enter Data Above",IF(AVERAGE(SUM(L43,L49),SUM(M43,M49),SUM(N43,N49))&lt;=3000,"Not required to register as a producer of Solvents for this period","Required to register as a producer of Solvents"))</f>
        <v>Enter Data Above</v>
      </c>
      <c r="C54" s="115"/>
      <c r="D54" s="201"/>
    </row>
    <row r="55" spans="2:14" x14ac:dyDescent="0.25">
      <c r="B55" s="137"/>
    </row>
    <row r="56" spans="2:14" x14ac:dyDescent="0.25">
      <c r="B56" s="137" t="s">
        <v>212</v>
      </c>
    </row>
    <row r="57" spans="2:14" x14ac:dyDescent="0.25">
      <c r="B57" s="49" t="s">
        <v>210</v>
      </c>
    </row>
    <row r="58" spans="2:14" ht="15.75" thickBot="1" x14ac:dyDescent="0.3">
      <c r="B58" s="19"/>
    </row>
    <row r="59" spans="2:14" ht="36.6" customHeight="1" thickBot="1" x14ac:dyDescent="0.3">
      <c r="B59" s="299"/>
      <c r="C59" s="300"/>
      <c r="D59" s="301"/>
    </row>
    <row r="61" spans="2:14" x14ac:dyDescent="0.25">
      <c r="B61" s="73" t="s">
        <v>174</v>
      </c>
    </row>
  </sheetData>
  <sheetProtection algorithmName="SHA-512" hashValue="CLuoyO2CGRCzISPXszYc+IjsItBY98fhb6cLeRczDfD9einAQqAf1j7SAF1HYutlOCEwQGtPphft2FG7e1gTew==" saltValue="vv7GWlIPfKAVueGu3KX6SQ==" spinCount="100000" sheet="1" objects="1" scenarios="1"/>
  <mergeCells count="10">
    <mergeCell ref="B59:D59"/>
    <mergeCell ref="B7:K7"/>
    <mergeCell ref="B22:N22"/>
    <mergeCell ref="B24:N30"/>
    <mergeCell ref="B35:N35"/>
    <mergeCell ref="B39:N39"/>
    <mergeCell ref="B11:N12"/>
    <mergeCell ref="B13:N13"/>
    <mergeCell ref="B45:N45"/>
    <mergeCell ref="C31:G31"/>
  </mergeCells>
  <dataValidations count="1">
    <dataValidation type="list" allowBlank="1" showInputMessage="1" showErrorMessage="1" sqref="B20" xr:uid="{D808657C-135E-43F2-AF7B-B40BAE0D8748}">
      <formula1>"Yes, No"</formula1>
    </dataValidation>
  </dataValidations>
  <hyperlinks>
    <hyperlink ref="C31" r:id="rId1" xr:uid="{778DE031-189E-4C50-9838-A556E2F821CA}"/>
  </hyperlinks>
  <pageMargins left="0.7" right="0.7" top="0.75" bottom="0.75" header="0.3" footer="0.3"/>
  <pageSetup orientation="portrait" horizontalDpi="4294967293"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D6C5A7E-2127-4395-8B3D-1B5586475F87}">
          <x14:formula1>
            <xm:f>Calculator!$M$10:$M$12</xm:f>
          </x14:formula1>
          <xm:sqref>B37</xm:sqref>
        </x14:dataValidation>
        <x14:dataValidation type="list" allowBlank="1" showInputMessage="1" showErrorMessage="1" xr:uid="{EA51F3A5-AAC8-43BD-811C-3B59FA10FBD0}">
          <x14:formula1>
            <xm:f>Calculator!$M$5:$M$7</xm:f>
          </x14:formula1>
          <xm:sqref>J19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E34B-AC6B-4ABF-B61F-3E25829A63BB}">
  <dimension ref="B5:U114"/>
  <sheetViews>
    <sheetView showGridLines="0" zoomScale="70" zoomScaleNormal="70" workbookViewId="0">
      <selection activeCell="L29" sqref="L29"/>
    </sheetView>
  </sheetViews>
  <sheetFormatPr defaultColWidth="8.7109375" defaultRowHeight="15" x14ac:dyDescent="0.25"/>
  <cols>
    <col min="1" max="1" width="3.140625" style="73" customWidth="1"/>
    <col min="2" max="2" width="31.85546875" style="73" customWidth="1"/>
    <col min="3" max="8" width="15.5703125" style="73" customWidth="1"/>
    <col min="9" max="11" width="18.85546875" style="73" customWidth="1"/>
    <col min="12" max="14" width="15.5703125" style="73" customWidth="1"/>
    <col min="15" max="16384" width="8.7109375" style="73"/>
  </cols>
  <sheetData>
    <row r="5" spans="2:13" ht="18.75" x14ac:dyDescent="0.3">
      <c r="B5" s="78" t="s">
        <v>161</v>
      </c>
      <c r="C5" s="79"/>
      <c r="D5" s="79"/>
      <c r="E5" s="79"/>
      <c r="F5" s="79"/>
      <c r="G5" s="79"/>
      <c r="H5" s="79"/>
      <c r="I5" s="79"/>
      <c r="J5" s="79"/>
      <c r="K5" s="79"/>
    </row>
    <row r="6" spans="2:13" ht="18.75" x14ac:dyDescent="0.25">
      <c r="B6" s="295" t="s">
        <v>216</v>
      </c>
      <c r="C6" s="295"/>
      <c r="D6" s="295"/>
      <c r="E6" s="295"/>
      <c r="F6" s="295"/>
      <c r="G6" s="295"/>
      <c r="H6" s="295"/>
      <c r="I6" s="295"/>
      <c r="J6" s="295"/>
      <c r="K6" s="295"/>
    </row>
    <row r="7" spans="2:13" ht="18.75" x14ac:dyDescent="0.3">
      <c r="B7" s="79"/>
      <c r="C7" s="79"/>
      <c r="D7" s="79"/>
      <c r="E7" s="79"/>
      <c r="F7" s="79"/>
      <c r="G7" s="79"/>
      <c r="H7" s="79"/>
      <c r="I7" s="79"/>
      <c r="J7" s="79"/>
      <c r="K7" s="152"/>
    </row>
    <row r="8" spans="2:13" ht="14.45" customHeight="1" x14ac:dyDescent="0.3">
      <c r="B8" s="78" t="s">
        <v>31</v>
      </c>
      <c r="C8" s="79"/>
      <c r="D8" s="79"/>
      <c r="E8" s="79"/>
      <c r="F8" s="79"/>
      <c r="G8" s="79"/>
      <c r="H8" s="79"/>
      <c r="I8" s="79"/>
      <c r="J8" s="79"/>
      <c r="K8" s="79"/>
    </row>
    <row r="9" spans="2:13" ht="18.75" x14ac:dyDescent="0.3">
      <c r="B9" s="78"/>
      <c r="C9" s="79"/>
      <c r="D9" s="79"/>
      <c r="E9" s="79"/>
      <c r="F9" s="79"/>
      <c r="G9" s="79"/>
      <c r="H9" s="79"/>
      <c r="I9" s="79"/>
      <c r="J9" s="79"/>
      <c r="K9" s="79"/>
    </row>
    <row r="10" spans="2:13" ht="18.75" x14ac:dyDescent="0.3">
      <c r="B10" s="118" t="s">
        <v>103</v>
      </c>
      <c r="C10" s="153"/>
      <c r="D10" s="153"/>
      <c r="E10" s="153"/>
      <c r="F10" s="153"/>
      <c r="G10" s="79"/>
      <c r="H10" s="79"/>
      <c r="I10" s="79"/>
      <c r="J10" s="79"/>
      <c r="K10" s="79"/>
    </row>
    <row r="11" spans="2:13" ht="13.5" customHeight="1" x14ac:dyDescent="0.25"/>
    <row r="12" spans="2:13" ht="30.95" customHeight="1" x14ac:dyDescent="0.25">
      <c r="B12" s="307" t="s">
        <v>231</v>
      </c>
      <c r="C12" s="307"/>
      <c r="D12" s="307"/>
      <c r="E12" s="307"/>
      <c r="F12" s="307"/>
      <c r="G12" s="307"/>
      <c r="H12" s="307"/>
      <c r="I12" s="307"/>
      <c r="J12" s="307"/>
      <c r="K12" s="307"/>
      <c r="L12" s="307"/>
      <c r="M12" s="307"/>
    </row>
    <row r="13" spans="2:13" ht="13.5" customHeight="1" x14ac:dyDescent="0.25"/>
    <row r="14" spans="2:13" ht="33.950000000000003" customHeight="1" x14ac:dyDescent="0.25">
      <c r="B14" s="297" t="s">
        <v>181</v>
      </c>
      <c r="C14" s="297"/>
      <c r="D14" s="297"/>
      <c r="E14" s="297"/>
      <c r="F14" s="297"/>
      <c r="G14" s="297"/>
      <c r="H14" s="297"/>
      <c r="I14" s="297"/>
      <c r="J14" s="297"/>
      <c r="K14" s="297"/>
      <c r="L14" s="297"/>
      <c r="M14" s="297"/>
    </row>
    <row r="15" spans="2:13" ht="33.950000000000003" customHeight="1" x14ac:dyDescent="0.25">
      <c r="B15" s="297"/>
      <c r="C15" s="297"/>
      <c r="D15" s="297"/>
      <c r="E15" s="297"/>
      <c r="F15" s="297"/>
      <c r="G15" s="297"/>
      <c r="H15" s="297"/>
      <c r="I15" s="297"/>
      <c r="J15" s="297"/>
      <c r="K15" s="297"/>
      <c r="L15" s="297"/>
      <c r="M15" s="297"/>
    </row>
    <row r="16" spans="2:13" ht="33.950000000000003" customHeight="1" x14ac:dyDescent="0.25">
      <c r="B16" s="297"/>
      <c r="C16" s="297"/>
      <c r="D16" s="297"/>
      <c r="E16" s="297"/>
      <c r="F16" s="297"/>
      <c r="G16" s="297"/>
      <c r="H16" s="297"/>
      <c r="I16" s="297"/>
      <c r="J16" s="297"/>
      <c r="K16" s="297"/>
      <c r="L16" s="297"/>
      <c r="M16" s="297"/>
    </row>
    <row r="17" spans="2:16" ht="24" customHeight="1" x14ac:dyDescent="0.25">
      <c r="B17" s="297"/>
      <c r="C17" s="297"/>
      <c r="D17" s="297"/>
      <c r="E17" s="297"/>
      <c r="F17" s="297"/>
      <c r="G17" s="297"/>
      <c r="H17" s="297"/>
      <c r="I17" s="297"/>
      <c r="J17" s="297"/>
      <c r="K17" s="297"/>
      <c r="L17" s="297"/>
      <c r="M17" s="297"/>
    </row>
    <row r="18" spans="2:16" x14ac:dyDescent="0.25">
      <c r="B18" s="120" t="s">
        <v>107</v>
      </c>
      <c r="C18" s="210"/>
      <c r="D18" s="210"/>
      <c r="E18" s="210"/>
      <c r="F18" s="210"/>
      <c r="G18" s="210"/>
      <c r="H18" s="210"/>
      <c r="I18" s="210"/>
      <c r="J18" s="210"/>
      <c r="K18" s="210"/>
      <c r="L18" s="210"/>
      <c r="M18" s="210"/>
    </row>
    <row r="19" spans="2:16" ht="15.75" thickBot="1" x14ac:dyDescent="0.3">
      <c r="B19" s="120"/>
      <c r="C19" s="210"/>
      <c r="D19" s="210"/>
      <c r="E19" s="210"/>
      <c r="F19" s="210"/>
      <c r="G19" s="210"/>
      <c r="H19" s="210"/>
      <c r="I19" s="210"/>
      <c r="J19" s="210"/>
      <c r="K19" s="210"/>
      <c r="L19" s="210"/>
      <c r="M19" s="210"/>
    </row>
    <row r="20" spans="2:16" ht="26.45" customHeight="1" thickBot="1" x14ac:dyDescent="0.3">
      <c r="B20" s="20"/>
      <c r="C20" s="115" t="s">
        <v>101</v>
      </c>
      <c r="D20" s="210"/>
      <c r="E20" s="210"/>
      <c r="F20" s="210"/>
      <c r="G20" s="210"/>
      <c r="H20" s="210"/>
      <c r="I20" s="210"/>
      <c r="J20" s="210"/>
      <c r="K20" s="210"/>
      <c r="L20" s="210"/>
      <c r="M20" s="210"/>
    </row>
    <row r="21" spans="2:16" x14ac:dyDescent="0.25">
      <c r="B21" s="210"/>
      <c r="C21" s="210"/>
      <c r="D21" s="210"/>
      <c r="E21" s="210"/>
      <c r="F21" s="210"/>
      <c r="G21" s="210"/>
      <c r="H21" s="210"/>
      <c r="I21" s="210"/>
      <c r="J21" s="210"/>
      <c r="K21" s="210"/>
      <c r="L21" s="210"/>
      <c r="M21" s="210"/>
    </row>
    <row r="22" spans="2:16" x14ac:dyDescent="0.25">
      <c r="B22" s="120" t="s">
        <v>182</v>
      </c>
      <c r="C22" s="210"/>
      <c r="D22" s="210"/>
      <c r="E22" s="210"/>
      <c r="F22" s="210"/>
      <c r="G22" s="210"/>
      <c r="H22" s="210"/>
      <c r="I22" s="210"/>
      <c r="J22" s="210"/>
      <c r="K22" s="210"/>
      <c r="L22" s="210"/>
      <c r="M22" s="210"/>
    </row>
    <row r="23" spans="2:16" ht="15.75" thickBot="1" x14ac:dyDescent="0.3">
      <c r="B23" s="210"/>
      <c r="C23" s="210"/>
      <c r="D23" s="210"/>
      <c r="E23" s="210"/>
      <c r="F23" s="210"/>
      <c r="G23" s="210"/>
      <c r="H23" s="210"/>
      <c r="I23" s="210"/>
      <c r="J23" s="210"/>
      <c r="K23" s="210"/>
      <c r="L23" s="210"/>
      <c r="M23" s="210"/>
    </row>
    <row r="24" spans="2:16" ht="27.6" customHeight="1" thickBot="1" x14ac:dyDescent="0.3">
      <c r="B24" s="20"/>
      <c r="C24" s="115" t="s">
        <v>101</v>
      </c>
      <c r="E24" s="210"/>
      <c r="F24" s="210"/>
      <c r="G24" s="210"/>
      <c r="H24" s="210"/>
      <c r="I24" s="210"/>
      <c r="J24" s="210"/>
      <c r="K24" s="210"/>
      <c r="L24" s="210"/>
      <c r="M24" s="210"/>
    </row>
    <row r="25" spans="2:16" x14ac:dyDescent="0.25">
      <c r="B25" s="210"/>
      <c r="C25" s="210"/>
      <c r="D25" s="210"/>
      <c r="E25" s="210"/>
      <c r="F25" s="210"/>
      <c r="G25" s="210"/>
      <c r="H25" s="210"/>
      <c r="I25" s="210"/>
      <c r="J25" s="210"/>
      <c r="K25" s="210"/>
      <c r="L25" s="210"/>
      <c r="M25" s="210"/>
    </row>
    <row r="26" spans="2:16" ht="32.1" customHeight="1" x14ac:dyDescent="0.25">
      <c r="B26" s="293" t="s">
        <v>254</v>
      </c>
      <c r="C26" s="293"/>
      <c r="D26" s="293"/>
      <c r="E26" s="293"/>
      <c r="F26" s="293"/>
      <c r="G26" s="293"/>
      <c r="H26" s="293"/>
      <c r="I26" s="293"/>
      <c r="J26" s="293"/>
      <c r="K26" s="293"/>
      <c r="L26" s="293"/>
      <c r="M26" s="293"/>
      <c r="N26" s="293"/>
    </row>
    <row r="27" spans="2:16" x14ac:dyDescent="0.25">
      <c r="B27" s="208"/>
      <c r="C27" s="208"/>
      <c r="D27" s="208"/>
      <c r="E27" s="208"/>
      <c r="F27" s="208"/>
      <c r="G27" s="208"/>
      <c r="H27" s="208"/>
      <c r="I27" s="154"/>
      <c r="J27" s="208"/>
      <c r="K27" s="208"/>
      <c r="L27" s="208"/>
      <c r="M27" s="208"/>
      <c r="N27" s="208"/>
    </row>
    <row r="28" spans="2:16" s="122" customFormat="1" ht="48.6" customHeight="1" x14ac:dyDescent="0.25">
      <c r="B28" s="155" t="s">
        <v>106</v>
      </c>
      <c r="C28" s="156" t="s">
        <v>73</v>
      </c>
      <c r="D28" s="156" t="s">
        <v>74</v>
      </c>
      <c r="E28" s="156" t="s">
        <v>75</v>
      </c>
      <c r="F28" s="130" t="s">
        <v>76</v>
      </c>
      <c r="G28" s="130" t="s">
        <v>77</v>
      </c>
      <c r="H28" s="130" t="s">
        <v>78</v>
      </c>
      <c r="I28" s="130" t="s">
        <v>233</v>
      </c>
      <c r="J28" s="130" t="s">
        <v>234</v>
      </c>
      <c r="K28" s="130" t="s">
        <v>235</v>
      </c>
      <c r="L28" s="130" t="s">
        <v>83</v>
      </c>
      <c r="M28" s="130" t="s">
        <v>84</v>
      </c>
      <c r="N28" s="130" t="s">
        <v>85</v>
      </c>
      <c r="P28" s="95"/>
    </row>
    <row r="29" spans="2:16" s="122" customFormat="1" ht="30.6" customHeight="1" x14ac:dyDescent="0.25">
      <c r="B29" s="157" t="s">
        <v>30</v>
      </c>
      <c r="C29" s="138"/>
      <c r="D29" s="138"/>
      <c r="E29" s="138"/>
      <c r="F29" s="138"/>
      <c r="G29" s="138"/>
      <c r="H29" s="138"/>
      <c r="I29" s="223">
        <f>IF($B$24="No",0,ROUND(C29*VLOOKUP($B$29,Calculator!$B:$D,2,FALSE),1))</f>
        <v>0</v>
      </c>
      <c r="J29" s="223">
        <f>IF($B$24="No",0,ROUND(D29*VLOOKUP($B$29,Calculator!$B:$D,2,FALSE),1))</f>
        <v>0</v>
      </c>
      <c r="K29" s="223">
        <f>IF($B$24="No",0,ROUND(E29*VLOOKUP($B$29,Calculator!$B:$D,2,FALSE),1))</f>
        <v>0</v>
      </c>
      <c r="L29" s="141">
        <f>SUM(F29,I29)</f>
        <v>0</v>
      </c>
      <c r="M29" s="141">
        <f t="shared" ref="M29:N29" si="0">SUM(G29,J29)</f>
        <v>0</v>
      </c>
      <c r="N29" s="141">
        <f t="shared" si="0"/>
        <v>0</v>
      </c>
    </row>
    <row r="30" spans="2:16" s="122" customFormat="1" x14ac:dyDescent="0.25">
      <c r="B30" s="308"/>
      <c r="C30" s="308"/>
      <c r="D30" s="308"/>
      <c r="E30" s="308"/>
      <c r="I30" s="158"/>
      <c r="J30" s="158"/>
      <c r="K30" s="158"/>
    </row>
    <row r="31" spans="2:16" ht="29.45" customHeight="1" x14ac:dyDescent="0.25">
      <c r="B31" s="293" t="s">
        <v>255</v>
      </c>
      <c r="C31" s="293"/>
      <c r="D31" s="293"/>
      <c r="E31" s="293"/>
      <c r="F31" s="293"/>
      <c r="G31" s="293"/>
      <c r="H31" s="293"/>
      <c r="I31" s="293"/>
      <c r="J31" s="293"/>
      <c r="K31" s="293"/>
      <c r="L31" s="293"/>
      <c r="M31" s="293"/>
      <c r="N31" s="293"/>
    </row>
    <row r="32" spans="2:16" x14ac:dyDescent="0.25">
      <c r="B32" s="208"/>
      <c r="C32" s="208"/>
      <c r="D32" s="208"/>
      <c r="E32" s="208"/>
      <c r="F32" s="208"/>
      <c r="G32" s="208"/>
      <c r="H32" s="208"/>
      <c r="I32" s="154"/>
      <c r="J32" s="208"/>
      <c r="K32" s="208"/>
      <c r="L32" s="208"/>
      <c r="M32" s="208"/>
      <c r="N32" s="208"/>
    </row>
    <row r="33" spans="2:14" s="122" customFormat="1" ht="48.6" customHeight="1" x14ac:dyDescent="0.25">
      <c r="B33" s="155" t="s">
        <v>106</v>
      </c>
      <c r="C33" s="156" t="s">
        <v>73</v>
      </c>
      <c r="D33" s="156" t="s">
        <v>74</v>
      </c>
      <c r="E33" s="156" t="s">
        <v>75</v>
      </c>
      <c r="F33" s="130" t="s">
        <v>76</v>
      </c>
      <c r="G33" s="130" t="s">
        <v>77</v>
      </c>
      <c r="H33" s="130" t="s">
        <v>78</v>
      </c>
      <c r="I33" s="130" t="s">
        <v>233</v>
      </c>
      <c r="J33" s="130" t="s">
        <v>234</v>
      </c>
      <c r="K33" s="130" t="s">
        <v>235</v>
      </c>
      <c r="L33" s="130" t="s">
        <v>83</v>
      </c>
      <c r="M33" s="130" t="s">
        <v>84</v>
      </c>
      <c r="N33" s="130" t="s">
        <v>85</v>
      </c>
    </row>
    <row r="34" spans="2:14" s="122" customFormat="1" ht="30.6" customHeight="1" x14ac:dyDescent="0.25">
      <c r="B34" s="157" t="s">
        <v>30</v>
      </c>
      <c r="C34" s="138"/>
      <c r="D34" s="138"/>
      <c r="E34" s="138"/>
      <c r="F34" s="138"/>
      <c r="G34" s="138"/>
      <c r="H34" s="138"/>
      <c r="I34" s="141">
        <f>IF($B$24="No",0,ROUND(C34*VLOOKUP($B$34,Calculator!$B:$D,2,FALSE),1))</f>
        <v>0</v>
      </c>
      <c r="J34" s="141">
        <f>IF($B$24="No",0,ROUND(D34*VLOOKUP($B$34,Calculator!$B:$D,2,FALSE),1))</f>
        <v>0</v>
      </c>
      <c r="K34" s="141">
        <f>IF($B$24="No",0,ROUND(E34*VLOOKUP($B$34,Calculator!$B:$D,2,FALSE),1))</f>
        <v>0</v>
      </c>
      <c r="L34" s="141">
        <f>SUM(F34,I34)</f>
        <v>0</v>
      </c>
      <c r="M34" s="141">
        <f>SUM(G34,J34)</f>
        <v>0</v>
      </c>
      <c r="N34" s="141">
        <f>SUM(H34,K34)</f>
        <v>0</v>
      </c>
    </row>
    <row r="35" spans="2:14" s="122" customFormat="1" x14ac:dyDescent="0.25">
      <c r="B35" s="204"/>
      <c r="C35" s="133"/>
      <c r="D35" s="133"/>
      <c r="E35" s="133"/>
      <c r="F35" s="133"/>
      <c r="G35" s="133"/>
      <c r="H35" s="133"/>
      <c r="I35" s="183"/>
      <c r="J35" s="183"/>
      <c r="K35" s="183"/>
      <c r="L35" s="183"/>
      <c r="M35" s="183"/>
      <c r="N35" s="183"/>
    </row>
    <row r="36" spans="2:14" s="122" customFormat="1" x14ac:dyDescent="0.25">
      <c r="B36" s="77" t="s">
        <v>135</v>
      </c>
      <c r="C36" s="213"/>
      <c r="D36" s="213"/>
      <c r="E36" s="213"/>
      <c r="I36" s="158"/>
      <c r="J36" s="158"/>
      <c r="K36" s="158"/>
      <c r="L36" s="224"/>
      <c r="M36" s="224"/>
      <c r="N36" s="224"/>
    </row>
    <row r="37" spans="2:14" s="122" customFormat="1" x14ac:dyDescent="0.25">
      <c r="B37" s="135" t="s">
        <v>134</v>
      </c>
      <c r="C37" s="213"/>
      <c r="D37" s="213"/>
      <c r="E37" s="213"/>
      <c r="I37" s="158"/>
      <c r="J37" s="158"/>
      <c r="K37" s="158"/>
      <c r="L37" s="225"/>
      <c r="M37" s="225"/>
      <c r="N37" s="225"/>
    </row>
    <row r="38" spans="2:14" s="122" customFormat="1" ht="15.75" thickBot="1" x14ac:dyDescent="0.3">
      <c r="B38" s="73"/>
      <c r="C38" s="213"/>
      <c r="D38" s="213"/>
      <c r="I38" s="158"/>
      <c r="J38" s="158"/>
      <c r="K38" s="158"/>
      <c r="L38" s="224"/>
      <c r="M38" s="225"/>
      <c r="N38" s="225"/>
    </row>
    <row r="39" spans="2:14" s="122" customFormat="1" ht="44.45" customHeight="1" thickBot="1" x14ac:dyDescent="0.3">
      <c r="B39" s="228" t="str">
        <f>IF(SUM(L29:N29)+SUM(L34:N34)=0,"Enter Data Above",IF(AVERAGE(SUM(L29,L34),SUM(M29,M34),SUM(N29,N34))&lt;=8000,"Not required to register as a Refillable Pressurized Container Producer for this period","Required to register as a Refillable Pressurized Container Producer "))</f>
        <v>Enter Data Above</v>
      </c>
      <c r="C39" s="201"/>
      <c r="E39" s="213"/>
      <c r="I39" s="158"/>
      <c r="J39" s="158"/>
      <c r="K39" s="158"/>
      <c r="L39" s="224"/>
      <c r="M39" s="225"/>
      <c r="N39" s="225"/>
    </row>
    <row r="40" spans="2:14" s="122" customFormat="1" x14ac:dyDescent="0.25">
      <c r="B40" s="213"/>
      <c r="C40" s="213"/>
      <c r="D40" s="213"/>
      <c r="E40" s="213"/>
      <c r="I40" s="158"/>
      <c r="J40" s="158"/>
      <c r="K40" s="158"/>
    </row>
    <row r="41" spans="2:14" x14ac:dyDescent="0.25">
      <c r="B41" s="137" t="s">
        <v>212</v>
      </c>
    </row>
    <row r="42" spans="2:14" x14ac:dyDescent="0.25">
      <c r="B42" s="49" t="s">
        <v>210</v>
      </c>
    </row>
    <row r="43" spans="2:14" ht="15.75" thickBot="1" x14ac:dyDescent="0.3">
      <c r="B43" s="19"/>
    </row>
    <row r="44" spans="2:14" ht="36.6" customHeight="1" thickBot="1" x14ac:dyDescent="0.3">
      <c r="B44" s="299"/>
      <c r="C44" s="300"/>
      <c r="D44" s="301"/>
    </row>
    <row r="46" spans="2:14" s="122" customFormat="1" x14ac:dyDescent="0.25">
      <c r="B46" s="213"/>
      <c r="C46" s="213"/>
      <c r="D46" s="213"/>
      <c r="E46" s="213"/>
      <c r="I46" s="158"/>
      <c r="J46" s="158"/>
      <c r="K46" s="158"/>
    </row>
    <row r="47" spans="2:14" ht="18.75" x14ac:dyDescent="0.3">
      <c r="B47" s="118" t="s">
        <v>104</v>
      </c>
      <c r="C47" s="159"/>
      <c r="D47" s="159"/>
      <c r="E47" s="159"/>
      <c r="F47" s="159"/>
      <c r="I47" s="74"/>
    </row>
    <row r="48" spans="2:14" x14ac:dyDescent="0.25">
      <c r="B48" s="137"/>
      <c r="C48" s="159"/>
      <c r="D48" s="159"/>
      <c r="E48" s="159"/>
      <c r="F48" s="159"/>
      <c r="I48" s="74"/>
    </row>
    <row r="49" spans="2:16" ht="33.6" customHeight="1" x14ac:dyDescent="0.25">
      <c r="B49" s="309" t="s">
        <v>232</v>
      </c>
      <c r="C49" s="309"/>
      <c r="D49" s="309"/>
      <c r="E49" s="309"/>
      <c r="F49" s="309"/>
      <c r="G49" s="309"/>
      <c r="H49" s="309"/>
      <c r="I49" s="309"/>
      <c r="J49" s="309"/>
      <c r="K49" s="309"/>
      <c r="L49" s="309"/>
      <c r="M49" s="309"/>
    </row>
    <row r="51" spans="2:16" ht="26.1" customHeight="1" x14ac:dyDescent="0.25">
      <c r="B51" s="297" t="s">
        <v>247</v>
      </c>
      <c r="C51" s="297"/>
      <c r="D51" s="297"/>
      <c r="E51" s="297"/>
      <c r="F51" s="297"/>
      <c r="G51" s="297"/>
      <c r="H51" s="297"/>
      <c r="I51" s="297"/>
      <c r="J51" s="297"/>
      <c r="K51" s="297"/>
      <c r="L51" s="297"/>
      <c r="M51" s="297"/>
    </row>
    <row r="52" spans="2:16" ht="26.1" customHeight="1" x14ac:dyDescent="0.25">
      <c r="B52" s="297"/>
      <c r="C52" s="297"/>
      <c r="D52" s="297"/>
      <c r="E52" s="297"/>
      <c r="F52" s="297"/>
      <c r="G52" s="297"/>
      <c r="H52" s="297"/>
      <c r="I52" s="297"/>
      <c r="J52" s="297"/>
      <c r="K52" s="297"/>
      <c r="L52" s="297"/>
      <c r="M52" s="297"/>
    </row>
    <row r="53" spans="2:16" ht="26.1" customHeight="1" x14ac:dyDescent="0.25">
      <c r="B53" s="297"/>
      <c r="C53" s="297"/>
      <c r="D53" s="297"/>
      <c r="E53" s="297"/>
      <c r="F53" s="297"/>
      <c r="G53" s="297"/>
      <c r="H53" s="297"/>
      <c r="I53" s="297"/>
      <c r="J53" s="297"/>
      <c r="K53" s="297"/>
      <c r="L53" s="297"/>
      <c r="M53" s="297"/>
    </row>
    <row r="54" spans="2:16" ht="26.1" customHeight="1" x14ac:dyDescent="0.25">
      <c r="B54" s="297"/>
      <c r="C54" s="297"/>
      <c r="D54" s="297"/>
      <c r="E54" s="297"/>
      <c r="F54" s="297"/>
      <c r="G54" s="297"/>
      <c r="H54" s="297"/>
      <c r="I54" s="297"/>
      <c r="J54" s="297"/>
      <c r="K54" s="297"/>
      <c r="L54" s="297"/>
      <c r="M54" s="297"/>
    </row>
    <row r="55" spans="2:16" x14ac:dyDescent="0.25">
      <c r="B55" s="120" t="s">
        <v>108</v>
      </c>
      <c r="C55" s="210"/>
      <c r="D55" s="160"/>
      <c r="E55" s="160"/>
      <c r="F55" s="160"/>
      <c r="G55" s="160"/>
      <c r="H55" s="160"/>
      <c r="I55" s="160"/>
      <c r="J55" s="160"/>
      <c r="K55" s="160"/>
      <c r="L55" s="160"/>
      <c r="M55" s="160"/>
    </row>
    <row r="56" spans="2:16" ht="15.75" thickBot="1" x14ac:dyDescent="0.3">
      <c r="B56" s="120"/>
      <c r="C56" s="210"/>
      <c r="D56" s="160"/>
      <c r="E56" s="160"/>
      <c r="F56" s="160"/>
      <c r="G56" s="160"/>
      <c r="H56" s="160"/>
      <c r="I56" s="160"/>
      <c r="J56" s="160"/>
      <c r="K56" s="160"/>
      <c r="L56" s="160"/>
      <c r="M56" s="160"/>
    </row>
    <row r="57" spans="2:16" ht="26.1" customHeight="1" thickBot="1" x14ac:dyDescent="0.3">
      <c r="B57" s="20"/>
      <c r="C57" s="115" t="s">
        <v>101</v>
      </c>
      <c r="D57" s="160"/>
      <c r="E57" s="160"/>
      <c r="F57" s="160"/>
      <c r="G57" s="160"/>
      <c r="H57" s="160"/>
      <c r="I57" s="160"/>
      <c r="J57" s="160"/>
      <c r="K57" s="160"/>
      <c r="L57" s="160"/>
      <c r="M57" s="160"/>
    </row>
    <row r="58" spans="2:16" ht="15.95" customHeight="1" x14ac:dyDescent="0.25">
      <c r="B58" s="161"/>
      <c r="C58" s="115"/>
      <c r="D58" s="160"/>
      <c r="E58" s="160"/>
      <c r="F58" s="160"/>
      <c r="G58" s="160"/>
      <c r="H58" s="160"/>
      <c r="I58" s="160"/>
      <c r="J58" s="160"/>
      <c r="K58" s="160"/>
      <c r="L58" s="160"/>
      <c r="M58" s="160"/>
    </row>
    <row r="59" spans="2:16" x14ac:dyDescent="0.25">
      <c r="B59" s="120" t="s">
        <v>183</v>
      </c>
      <c r="C59" s="210"/>
    </row>
    <row r="60" spans="2:16" ht="15.75" thickBot="1" x14ac:dyDescent="0.3">
      <c r="B60" s="210"/>
      <c r="C60" s="210"/>
    </row>
    <row r="61" spans="2:16" ht="26.45" customHeight="1" thickBot="1" x14ac:dyDescent="0.3">
      <c r="B61" s="20"/>
      <c r="C61" s="115" t="s">
        <v>101</v>
      </c>
    </row>
    <row r="63" spans="2:16" ht="30.95" customHeight="1" x14ac:dyDescent="0.25">
      <c r="B63" s="293" t="s">
        <v>256</v>
      </c>
      <c r="C63" s="293"/>
      <c r="D63" s="293"/>
      <c r="E63" s="293"/>
      <c r="F63" s="293"/>
      <c r="G63" s="293"/>
      <c r="H63" s="293"/>
      <c r="I63" s="293"/>
      <c r="J63" s="293"/>
      <c r="K63" s="293"/>
      <c r="L63" s="293"/>
      <c r="M63" s="293"/>
      <c r="N63" s="293"/>
      <c r="P63" s="95"/>
    </row>
    <row r="64" spans="2:16" x14ac:dyDescent="0.25">
      <c r="B64" s="208"/>
      <c r="C64" s="208"/>
      <c r="D64" s="208"/>
      <c r="E64" s="208"/>
      <c r="F64" s="208"/>
      <c r="G64" s="208"/>
      <c r="H64" s="208"/>
      <c r="I64" s="154"/>
      <c r="J64" s="208"/>
      <c r="K64" s="208"/>
      <c r="L64" s="208"/>
      <c r="M64" s="208"/>
      <c r="N64" s="208"/>
    </row>
    <row r="65" spans="2:16" ht="41.1" customHeight="1" x14ac:dyDescent="0.25">
      <c r="B65" s="155" t="s">
        <v>106</v>
      </c>
      <c r="C65" s="156" t="s">
        <v>73</v>
      </c>
      <c r="D65" s="156" t="s">
        <v>74</v>
      </c>
      <c r="E65" s="156" t="s">
        <v>75</v>
      </c>
      <c r="F65" s="130" t="s">
        <v>76</v>
      </c>
      <c r="G65" s="130" t="s">
        <v>77</v>
      </c>
      <c r="H65" s="130" t="s">
        <v>78</v>
      </c>
      <c r="I65" s="130" t="s">
        <v>79</v>
      </c>
      <c r="J65" s="130" t="s">
        <v>80</v>
      </c>
      <c r="K65" s="130" t="s">
        <v>81</v>
      </c>
      <c r="L65" s="130" t="s">
        <v>83</v>
      </c>
      <c r="M65" s="130" t="s">
        <v>84</v>
      </c>
      <c r="N65" s="130" t="s">
        <v>85</v>
      </c>
    </row>
    <row r="66" spans="2:16" ht="32.1" customHeight="1" x14ac:dyDescent="0.25">
      <c r="B66" s="162" t="s">
        <v>137</v>
      </c>
      <c r="C66" s="138"/>
      <c r="D66" s="138"/>
      <c r="E66" s="138"/>
      <c r="F66" s="138"/>
      <c r="G66" s="138"/>
      <c r="H66" s="138"/>
      <c r="I66" s="141">
        <f>IF($B$61="No",0,ROUND(C66*VLOOKUP($B$66,Calculator!$B:$D,2,FALSE),1))</f>
        <v>0</v>
      </c>
      <c r="J66" s="141">
        <f>IF($B$61="No",0,ROUND(D66*VLOOKUP($B$66,Calculator!$B:$D,2,FALSE),1))</f>
        <v>0</v>
      </c>
      <c r="K66" s="141">
        <f>IF($B$61="No",0,ROUND(E66*VLOOKUP($B$66,Calculator!$B:$D,2,FALSE),1))</f>
        <v>0</v>
      </c>
      <c r="L66" s="141">
        <f>SUM(F66,I66)</f>
        <v>0</v>
      </c>
      <c r="M66" s="141">
        <f t="shared" ref="M66" si="1">SUM(G66,J66)</f>
        <v>0</v>
      </c>
      <c r="N66" s="141">
        <f t="shared" ref="N66" si="2">SUM(H66,K66)</f>
        <v>0</v>
      </c>
      <c r="P66" s="144"/>
    </row>
    <row r="67" spans="2:16" x14ac:dyDescent="0.25">
      <c r="B67" s="308"/>
      <c r="C67" s="308"/>
      <c r="D67" s="308"/>
      <c r="E67" s="308"/>
      <c r="F67" s="122"/>
      <c r="G67" s="122"/>
      <c r="H67" s="122"/>
      <c r="I67" s="158"/>
      <c r="J67" s="158"/>
      <c r="K67" s="158"/>
      <c r="L67" s="122"/>
      <c r="M67" s="122"/>
      <c r="N67" s="122"/>
    </row>
    <row r="68" spans="2:16" ht="29.1" customHeight="1" x14ac:dyDescent="0.25">
      <c r="B68" s="293" t="s">
        <v>257</v>
      </c>
      <c r="C68" s="293"/>
      <c r="D68" s="293"/>
      <c r="E68" s="293"/>
      <c r="F68" s="293"/>
      <c r="G68" s="293"/>
      <c r="H68" s="293"/>
      <c r="I68" s="293"/>
      <c r="J68" s="293"/>
      <c r="K68" s="293"/>
      <c r="L68" s="293"/>
      <c r="M68" s="293"/>
      <c r="N68" s="293"/>
    </row>
    <row r="69" spans="2:16" x14ac:dyDescent="0.25">
      <c r="B69" s="208"/>
      <c r="C69" s="208"/>
      <c r="D69" s="208"/>
      <c r="E69" s="208"/>
      <c r="F69" s="208"/>
      <c r="G69" s="208"/>
      <c r="H69" s="208"/>
      <c r="I69" s="154"/>
      <c r="J69" s="208"/>
      <c r="K69" s="208"/>
      <c r="L69" s="208"/>
      <c r="M69" s="208"/>
      <c r="N69" s="208"/>
    </row>
    <row r="70" spans="2:16" ht="48" customHeight="1" x14ac:dyDescent="0.25">
      <c r="B70" s="155" t="s">
        <v>106</v>
      </c>
      <c r="C70" s="156" t="s">
        <v>73</v>
      </c>
      <c r="D70" s="156" t="s">
        <v>74</v>
      </c>
      <c r="E70" s="156" t="s">
        <v>75</v>
      </c>
      <c r="F70" s="130" t="s">
        <v>76</v>
      </c>
      <c r="G70" s="130" t="s">
        <v>77</v>
      </c>
      <c r="H70" s="130" t="s">
        <v>78</v>
      </c>
      <c r="I70" s="130" t="s">
        <v>79</v>
      </c>
      <c r="J70" s="130" t="s">
        <v>80</v>
      </c>
      <c r="K70" s="130" t="s">
        <v>81</v>
      </c>
      <c r="L70" s="130" t="s">
        <v>83</v>
      </c>
      <c r="M70" s="130" t="s">
        <v>84</v>
      </c>
      <c r="N70" s="130" t="s">
        <v>85</v>
      </c>
    </row>
    <row r="71" spans="2:16" ht="32.1" customHeight="1" x14ac:dyDescent="0.25">
      <c r="B71" s="162" t="s">
        <v>137</v>
      </c>
      <c r="C71" s="138"/>
      <c r="D71" s="138"/>
      <c r="E71" s="138"/>
      <c r="F71" s="138"/>
      <c r="G71" s="138"/>
      <c r="H71" s="138"/>
      <c r="I71" s="141">
        <f>IF($B$61="No",0,ROUND(C71*VLOOKUP($B$71,Calculator!$B:$D,2,FALSE),1))</f>
        <v>0</v>
      </c>
      <c r="J71" s="141">
        <f>IF($B$61="No",0,ROUND(D71*VLOOKUP($B$71,Calculator!$B:$D,2,FALSE),1))</f>
        <v>0</v>
      </c>
      <c r="K71" s="141">
        <f>IF($B$61="No",0,ROUND(E71*VLOOKUP($B$71,Calculator!$B:$D,2,FALSE),1))</f>
        <v>0</v>
      </c>
      <c r="L71" s="141">
        <f>SUM(F71,I71)</f>
        <v>0</v>
      </c>
      <c r="M71" s="141">
        <f t="shared" ref="M71" si="3">SUM(G71,J71)</f>
        <v>0</v>
      </c>
      <c r="N71" s="141">
        <f t="shared" ref="N71" si="4">SUM(H71,K71)</f>
        <v>0</v>
      </c>
    </row>
    <row r="72" spans="2:16" s="166" customFormat="1" x14ac:dyDescent="0.25">
      <c r="B72" s="205"/>
      <c r="C72" s="133"/>
      <c r="D72" s="133"/>
      <c r="E72" s="133"/>
      <c r="F72" s="133"/>
      <c r="G72" s="133"/>
      <c r="H72" s="133"/>
      <c r="I72" s="133"/>
      <c r="J72" s="133"/>
      <c r="K72" s="133"/>
      <c r="L72" s="133"/>
      <c r="M72" s="133"/>
      <c r="N72" s="133"/>
    </row>
    <row r="73" spans="2:16" x14ac:dyDescent="0.25">
      <c r="B73" s="77" t="s">
        <v>135</v>
      </c>
      <c r="L73" s="218"/>
      <c r="M73" s="218"/>
      <c r="N73" s="218"/>
    </row>
    <row r="74" spans="2:16" x14ac:dyDescent="0.25">
      <c r="B74" s="135" t="s">
        <v>134</v>
      </c>
      <c r="L74" s="218"/>
      <c r="M74" s="74"/>
      <c r="N74" s="74"/>
    </row>
    <row r="75" spans="2:16" ht="15.75" thickBot="1" x14ac:dyDescent="0.3">
      <c r="L75" s="218"/>
    </row>
    <row r="76" spans="2:16" ht="44.1" customHeight="1" thickBot="1" x14ac:dyDescent="0.3">
      <c r="B76" s="228" t="str">
        <f>IF(SUM(L66:N66)+SUM(L71:N71)=0,"Enter Data Above",IF(AVERAGE(SUM(L66,L71),SUM(M66,M71),SUM(N66,N71))&lt;=3000,"Not required to register as a Non-Refillable Pressurized Container producer for this period","Required to register as a Non-Refillable Pressurized Container Producer "))</f>
        <v>Enter Data Above</v>
      </c>
      <c r="C76" s="201"/>
      <c r="D76" s="201"/>
    </row>
    <row r="78" spans="2:16" x14ac:dyDescent="0.25">
      <c r="B78" s="112" t="s">
        <v>160</v>
      </c>
    </row>
    <row r="79" spans="2:16" ht="15.75" thickBot="1" x14ac:dyDescent="0.3"/>
    <row r="80" spans="2:16" ht="37.5" customHeight="1" thickBot="1" x14ac:dyDescent="0.3">
      <c r="B80" s="229" t="str">
        <f>IF((SUM(L66:N66)+SUM(L71:N71))=0,"Enter Data Above",IF(AVERAGE(SUM(L66,L71),SUM(M66,M71),SUM(N66,N71))&lt;3000,"Not Applicable",AVERAGE(SUM(L66,L71),SUM(M66,M71),SUM(N66,N71))*20%))</f>
        <v>Enter Data Above</v>
      </c>
    </row>
    <row r="81" spans="2:13" x14ac:dyDescent="0.25">
      <c r="B81" s="19" t="s">
        <v>82</v>
      </c>
    </row>
    <row r="83" spans="2:13" x14ac:dyDescent="0.25">
      <c r="B83" s="137" t="s">
        <v>212</v>
      </c>
    </row>
    <row r="84" spans="2:13" x14ac:dyDescent="0.25">
      <c r="B84" s="49" t="s">
        <v>210</v>
      </c>
    </row>
    <row r="85" spans="2:13" ht="15.75" thickBot="1" x14ac:dyDescent="0.3">
      <c r="B85" s="19"/>
    </row>
    <row r="86" spans="2:13" ht="36.6" customHeight="1" thickBot="1" x14ac:dyDescent="0.3">
      <c r="B86" s="299"/>
      <c r="C86" s="300"/>
      <c r="D86" s="301"/>
    </row>
    <row r="88" spans="2:13" ht="18.75" x14ac:dyDescent="0.3">
      <c r="B88" s="164" t="s">
        <v>105</v>
      </c>
    </row>
    <row r="90" spans="2:13" ht="35.450000000000003" customHeight="1" x14ac:dyDescent="0.25">
      <c r="B90" s="307" t="s">
        <v>223</v>
      </c>
      <c r="C90" s="307"/>
      <c r="D90" s="307"/>
      <c r="E90" s="307"/>
      <c r="F90" s="307"/>
      <c r="G90" s="307"/>
      <c r="H90" s="307"/>
      <c r="I90" s="307"/>
      <c r="J90" s="307"/>
      <c r="K90" s="307"/>
      <c r="L90" s="307"/>
      <c r="M90" s="307"/>
    </row>
    <row r="92" spans="2:13" x14ac:dyDescent="0.25">
      <c r="B92" s="73" t="s">
        <v>158</v>
      </c>
    </row>
    <row r="94" spans="2:13" x14ac:dyDescent="0.25">
      <c r="B94" s="120" t="s">
        <v>109</v>
      </c>
      <c r="C94" s="210"/>
    </row>
    <row r="95" spans="2:13" ht="15.75" thickBot="1" x14ac:dyDescent="0.3">
      <c r="B95" s="120"/>
      <c r="C95" s="210"/>
    </row>
    <row r="96" spans="2:13" ht="25.5" customHeight="1" thickBot="1" x14ac:dyDescent="0.3">
      <c r="B96" s="20"/>
      <c r="C96" s="115" t="s">
        <v>101</v>
      </c>
    </row>
    <row r="97" spans="2:21" s="166" customFormat="1" x14ac:dyDescent="0.25">
      <c r="B97" s="161"/>
      <c r="C97" s="165"/>
    </row>
    <row r="98" spans="2:21" x14ac:dyDescent="0.25">
      <c r="B98" s="294" t="s">
        <v>184</v>
      </c>
      <c r="C98" s="294"/>
      <c r="D98" s="294"/>
      <c r="E98" s="294"/>
      <c r="F98" s="294"/>
      <c r="G98" s="294"/>
      <c r="H98" s="294"/>
      <c r="I98" s="294"/>
      <c r="J98" s="294"/>
      <c r="K98" s="294"/>
      <c r="L98" s="294"/>
      <c r="M98" s="294"/>
      <c r="N98" s="294"/>
    </row>
    <row r="100" spans="2:21" x14ac:dyDescent="0.25">
      <c r="B100" s="73" t="s">
        <v>102</v>
      </c>
      <c r="K100" s="95"/>
    </row>
    <row r="101" spans="2:21" ht="15.75" thickBot="1" x14ac:dyDescent="0.3">
      <c r="K101" s="95"/>
    </row>
    <row r="102" spans="2:21" ht="28.5" customHeight="1" thickBot="1" x14ac:dyDescent="0.3">
      <c r="B102" s="195"/>
      <c r="C102" s="235"/>
      <c r="D102" s="235"/>
      <c r="E102" s="235"/>
    </row>
    <row r="104" spans="2:21" x14ac:dyDescent="0.25">
      <c r="B104" s="297" t="s">
        <v>152</v>
      </c>
      <c r="C104" s="297"/>
      <c r="D104" s="297"/>
      <c r="E104" s="297"/>
      <c r="F104" s="297"/>
      <c r="G104" s="297"/>
      <c r="H104" s="297"/>
      <c r="I104" s="297"/>
      <c r="J104" s="297"/>
      <c r="K104" s="297"/>
      <c r="L104" s="297"/>
      <c r="M104" s="297"/>
      <c r="N104" s="297"/>
      <c r="O104" s="297"/>
      <c r="P104" s="297"/>
      <c r="Q104" s="297"/>
      <c r="R104" s="297"/>
      <c r="S104" s="297"/>
      <c r="T104" s="297"/>
      <c r="U104" s="297"/>
    </row>
    <row r="105" spans="2:21" ht="15.75" thickBot="1" x14ac:dyDescent="0.3">
      <c r="B105" s="210"/>
    </row>
    <row r="106" spans="2:21" ht="33.950000000000003" customHeight="1" thickBot="1" x14ac:dyDescent="0.3">
      <c r="B106" s="20"/>
      <c r="C106" s="115" t="s">
        <v>101</v>
      </c>
    </row>
    <row r="108" spans="2:21" ht="17.25" x14ac:dyDescent="0.25">
      <c r="B108" s="137" t="s">
        <v>212</v>
      </c>
      <c r="C108" s="48"/>
      <c r="D108" s="48"/>
      <c r="E108" s="48"/>
    </row>
    <row r="109" spans="2:21" x14ac:dyDescent="0.25">
      <c r="B109" s="49" t="s">
        <v>211</v>
      </c>
    </row>
    <row r="110" spans="2:21" ht="15.75" thickBot="1" x14ac:dyDescent="0.3">
      <c r="B110" s="19"/>
    </row>
    <row r="111" spans="2:21" ht="36.6" customHeight="1" thickBot="1" x14ac:dyDescent="0.3">
      <c r="B111" s="299"/>
      <c r="C111" s="300"/>
      <c r="D111" s="301"/>
    </row>
    <row r="113" spans="2:2" x14ac:dyDescent="0.25">
      <c r="B113" s="73" t="s">
        <v>124</v>
      </c>
    </row>
    <row r="114" spans="2:2" x14ac:dyDescent="0.25">
      <c r="B114" s="150"/>
    </row>
  </sheetData>
  <sheetProtection algorithmName="SHA-512" hashValue="X4wyig24n5zdXMvloI8vRm/9/yJ9j2pgMoQUq/tfSwOpOINptqqAhJF2BlnLZsv02GZKnVGSykIZw8FtTER2IQ==" saltValue="LssRl5LD5J3zuRZOwSEcFw==" spinCount="100000" sheet="1" objects="1" scenarios="1"/>
  <mergeCells count="17">
    <mergeCell ref="B111:D111"/>
    <mergeCell ref="B104:U104"/>
    <mergeCell ref="B26:N26"/>
    <mergeCell ref="B6:K6"/>
    <mergeCell ref="B14:M17"/>
    <mergeCell ref="B30:E30"/>
    <mergeCell ref="B51:M54"/>
    <mergeCell ref="B98:N98"/>
    <mergeCell ref="B63:N63"/>
    <mergeCell ref="B67:E67"/>
    <mergeCell ref="B12:M12"/>
    <mergeCell ref="B49:M49"/>
    <mergeCell ref="B90:M90"/>
    <mergeCell ref="B44:D44"/>
    <mergeCell ref="B86:D86"/>
    <mergeCell ref="B31:N31"/>
    <mergeCell ref="B68:N68"/>
  </mergeCells>
  <dataValidations count="1">
    <dataValidation type="list" allowBlank="1" showInputMessage="1" showErrorMessage="1" sqref="B24 B20 B57:B58 B96:B97 B61 B106" xr:uid="{01D1E86F-DFC0-4AD3-BD57-3A722D4239EA}">
      <formula1>"Yes, No"</formula1>
    </dataValidation>
  </dataValidation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AC97A-8098-4CC1-BD0F-492498D0E60F}">
  <dimension ref="B5:U41"/>
  <sheetViews>
    <sheetView showGridLines="0" zoomScale="90" zoomScaleNormal="90" workbookViewId="0">
      <selection activeCell="B18" sqref="B18:C18"/>
    </sheetView>
  </sheetViews>
  <sheetFormatPr defaultColWidth="8.7109375" defaultRowHeight="15" x14ac:dyDescent="0.25"/>
  <cols>
    <col min="1" max="1" width="3.5703125" style="73" customWidth="1"/>
    <col min="2" max="4" width="8.7109375" style="73"/>
    <col min="5" max="5" width="4.85546875" style="73" customWidth="1"/>
    <col min="6" max="16384" width="8.7109375" style="73"/>
  </cols>
  <sheetData>
    <row r="5" spans="2:13" ht="21" x14ac:dyDescent="0.35">
      <c r="B5" s="145" t="s">
        <v>161</v>
      </c>
      <c r="C5" s="146"/>
      <c r="D5" s="146"/>
      <c r="E5" s="146"/>
      <c r="F5" s="146"/>
      <c r="G5" s="146"/>
      <c r="H5" s="146"/>
      <c r="I5" s="146"/>
      <c r="J5" s="146"/>
      <c r="K5" s="146"/>
    </row>
    <row r="6" spans="2:13" ht="21" customHeight="1" x14ac:dyDescent="0.25">
      <c r="B6" s="147" t="s">
        <v>217</v>
      </c>
      <c r="C6" s="147"/>
      <c r="D6" s="147"/>
      <c r="E6" s="147"/>
      <c r="F6" s="147"/>
      <c r="G6" s="147"/>
      <c r="H6" s="147"/>
      <c r="I6" s="147"/>
      <c r="J6" s="147"/>
      <c r="K6" s="147"/>
    </row>
    <row r="8" spans="2:13" ht="18.75" x14ac:dyDescent="0.3">
      <c r="B8" s="118" t="s">
        <v>112</v>
      </c>
    </row>
    <row r="10" spans="2:13" ht="33.950000000000003" customHeight="1" x14ac:dyDescent="0.25">
      <c r="B10" s="297" t="s">
        <v>207</v>
      </c>
      <c r="C10" s="297"/>
      <c r="D10" s="297"/>
      <c r="E10" s="297"/>
      <c r="F10" s="297"/>
      <c r="G10" s="297"/>
      <c r="H10" s="297"/>
      <c r="I10" s="297"/>
      <c r="J10" s="297"/>
      <c r="K10" s="297"/>
      <c r="L10" s="297"/>
      <c r="M10" s="297"/>
    </row>
    <row r="11" spans="2:13" ht="33.950000000000003" customHeight="1" x14ac:dyDescent="0.25">
      <c r="B11" s="297"/>
      <c r="C11" s="297"/>
      <c r="D11" s="297"/>
      <c r="E11" s="297"/>
      <c r="F11" s="297"/>
      <c r="G11" s="297"/>
      <c r="H11" s="297"/>
      <c r="I11" s="297"/>
      <c r="J11" s="297"/>
      <c r="K11" s="297"/>
      <c r="L11" s="297"/>
      <c r="M11" s="297"/>
    </row>
    <row r="12" spans="2:13" ht="33.950000000000003" customHeight="1" x14ac:dyDescent="0.25">
      <c r="B12" s="297"/>
      <c r="C12" s="297"/>
      <c r="D12" s="297"/>
      <c r="E12" s="297"/>
      <c r="F12" s="297"/>
      <c r="G12" s="297"/>
      <c r="H12" s="297"/>
      <c r="I12" s="297"/>
      <c r="J12" s="297"/>
      <c r="K12" s="297"/>
      <c r="L12" s="297"/>
      <c r="M12" s="297"/>
    </row>
    <row r="13" spans="2:13" ht="33.950000000000003" customHeight="1" x14ac:dyDescent="0.25">
      <c r="B13" s="297"/>
      <c r="C13" s="297"/>
      <c r="D13" s="297"/>
      <c r="E13" s="297"/>
      <c r="F13" s="297"/>
      <c r="G13" s="297"/>
      <c r="H13" s="297"/>
      <c r="I13" s="297"/>
      <c r="J13" s="297"/>
      <c r="K13" s="297"/>
      <c r="L13" s="297"/>
      <c r="M13" s="297"/>
    </row>
    <row r="14" spans="2:13" ht="24.95" customHeight="1" x14ac:dyDescent="0.25">
      <c r="B14" s="297"/>
      <c r="C14" s="297"/>
      <c r="D14" s="297"/>
      <c r="E14" s="297"/>
      <c r="F14" s="297"/>
      <c r="G14" s="297"/>
      <c r="H14" s="297"/>
      <c r="I14" s="297"/>
      <c r="J14" s="297"/>
      <c r="K14" s="297"/>
      <c r="L14" s="297"/>
      <c r="M14" s="297"/>
    </row>
    <row r="16" spans="2:13" x14ac:dyDescent="0.25">
      <c r="B16" s="120" t="s">
        <v>185</v>
      </c>
      <c r="C16" s="116"/>
    </row>
    <row r="17" spans="2:21" ht="15.75" thickBot="1" x14ac:dyDescent="0.3">
      <c r="B17" s="120"/>
      <c r="C17" s="116"/>
    </row>
    <row r="18" spans="2:21" ht="25.5" customHeight="1" thickBot="1" x14ac:dyDescent="0.3">
      <c r="B18" s="313"/>
      <c r="C18" s="314"/>
      <c r="D18" s="115" t="s">
        <v>101</v>
      </c>
    </row>
    <row r="20" spans="2:21" ht="32.450000000000003" customHeight="1" x14ac:dyDescent="0.25">
      <c r="B20" s="294" t="s">
        <v>222</v>
      </c>
      <c r="C20" s="294"/>
      <c r="D20" s="294"/>
      <c r="E20" s="294"/>
      <c r="F20" s="294"/>
      <c r="G20" s="294"/>
      <c r="H20" s="294"/>
      <c r="I20" s="294"/>
      <c r="J20" s="294"/>
      <c r="K20" s="294"/>
      <c r="L20" s="294"/>
      <c r="M20" s="294"/>
      <c r="N20" s="294"/>
      <c r="P20" s="95"/>
    </row>
    <row r="21" spans="2:21" ht="15.75" thickBot="1" x14ac:dyDescent="0.3"/>
    <row r="22" spans="2:21" ht="27" customHeight="1" thickBot="1" x14ac:dyDescent="0.3">
      <c r="B22" s="310"/>
      <c r="C22" s="311"/>
      <c r="D22" s="311"/>
      <c r="E22" s="312"/>
      <c r="Q22" s="148"/>
    </row>
    <row r="23" spans="2:21" x14ac:dyDescent="0.25">
      <c r="B23" s="149"/>
      <c r="C23" s="149"/>
      <c r="D23" s="149"/>
      <c r="E23" s="149"/>
    </row>
    <row r="24" spans="2:21" ht="27" customHeight="1" thickBot="1" x14ac:dyDescent="0.3">
      <c r="B24" s="297" t="s">
        <v>152</v>
      </c>
      <c r="C24" s="297"/>
      <c r="D24" s="297"/>
      <c r="E24" s="297"/>
      <c r="F24" s="297"/>
      <c r="G24" s="297"/>
      <c r="H24" s="297"/>
      <c r="I24" s="297"/>
      <c r="J24" s="297"/>
      <c r="K24" s="297"/>
      <c r="L24" s="297"/>
      <c r="M24" s="297"/>
      <c r="N24" s="297"/>
      <c r="O24" s="297"/>
      <c r="P24" s="297"/>
      <c r="Q24" s="297"/>
      <c r="R24" s="297"/>
      <c r="S24" s="297"/>
      <c r="T24" s="297"/>
      <c r="U24" s="297"/>
    </row>
    <row r="25" spans="2:21" ht="27" customHeight="1" thickBot="1" x14ac:dyDescent="0.3">
      <c r="B25" s="313"/>
      <c r="C25" s="314"/>
      <c r="D25" s="115" t="s">
        <v>101</v>
      </c>
    </row>
    <row r="26" spans="2:21" x14ac:dyDescent="0.25">
      <c r="B26" s="149"/>
      <c r="C26" s="149"/>
      <c r="D26" s="149"/>
      <c r="E26" s="149"/>
    </row>
    <row r="27" spans="2:21" ht="17.25" x14ac:dyDescent="0.25">
      <c r="B27" s="315" t="s">
        <v>212</v>
      </c>
      <c r="C27" s="315"/>
      <c r="D27" s="315"/>
      <c r="E27" s="315"/>
    </row>
    <row r="28" spans="2:21" x14ac:dyDescent="0.25">
      <c r="B28" s="49" t="s">
        <v>211</v>
      </c>
      <c r="C28" s="117"/>
      <c r="D28" s="117"/>
      <c r="E28" s="117"/>
    </row>
    <row r="29" spans="2:21" ht="15.75" thickBot="1" x14ac:dyDescent="0.3">
      <c r="B29" s="19"/>
    </row>
    <row r="30" spans="2:21" ht="36.6" customHeight="1" thickBot="1" x14ac:dyDescent="0.3">
      <c r="B30" s="299"/>
      <c r="C30" s="300"/>
      <c r="D30" s="301"/>
    </row>
    <row r="32" spans="2:21" x14ac:dyDescent="0.25">
      <c r="B32" s="73" t="s">
        <v>174</v>
      </c>
    </row>
    <row r="34" spans="2:7" x14ac:dyDescent="0.25">
      <c r="E34" s="150"/>
    </row>
    <row r="36" spans="2:7" x14ac:dyDescent="0.25">
      <c r="G36" s="107"/>
    </row>
    <row r="41" spans="2:7" x14ac:dyDescent="0.25">
      <c r="B41" s="116"/>
    </row>
  </sheetData>
  <sheetProtection algorithmName="SHA-512" hashValue="UCIbQtX2bvtS23CoK7v9WkamxyVO/sFySDNreFU0I7fgO+HG0vdE87BgPQP1o8QXP1soNS480SqGHZS/XwefbA==" saltValue="kMZfcUG2NHrWChTf2lfGDA==" spinCount="100000" sheet="1" objects="1" scenarios="1"/>
  <mergeCells count="8">
    <mergeCell ref="B10:M14"/>
    <mergeCell ref="B22:E22"/>
    <mergeCell ref="B18:C18"/>
    <mergeCell ref="B20:N20"/>
    <mergeCell ref="B30:D30"/>
    <mergeCell ref="B27:E27"/>
    <mergeCell ref="B24:U24"/>
    <mergeCell ref="B25:C25"/>
  </mergeCells>
  <dataValidations count="1">
    <dataValidation type="list" allowBlank="1" showInputMessage="1" showErrorMessage="1" sqref="B18 B25" xr:uid="{1887A078-9C19-4D4E-A2DB-2D230C14829F}">
      <formula1>"Yes, No"</formula1>
    </dataValidation>
  </dataValidation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BEB97-4261-4AE9-A2AC-AB9437194619}">
  <dimension ref="B5:U33"/>
  <sheetViews>
    <sheetView showGridLines="0" zoomScaleNormal="100" workbookViewId="0">
      <selection activeCell="B20" sqref="B20"/>
    </sheetView>
  </sheetViews>
  <sheetFormatPr defaultColWidth="8.7109375" defaultRowHeight="15" x14ac:dyDescent="0.25"/>
  <cols>
    <col min="1" max="1" width="4.140625" style="73" customWidth="1"/>
    <col min="2" max="16384" width="8.7109375" style="73"/>
  </cols>
  <sheetData>
    <row r="5" spans="2:21" ht="18.75" x14ac:dyDescent="0.3">
      <c r="B5" s="78" t="s">
        <v>161</v>
      </c>
      <c r="C5" s="79"/>
      <c r="D5" s="79"/>
      <c r="E5" s="79"/>
      <c r="F5" s="79"/>
      <c r="G5" s="79"/>
      <c r="H5" s="79"/>
      <c r="I5" s="79"/>
      <c r="J5" s="79"/>
      <c r="K5" s="79"/>
    </row>
    <row r="6" spans="2:21" ht="18.600000000000001" customHeight="1" x14ac:dyDescent="0.25">
      <c r="B6" s="111" t="s">
        <v>216</v>
      </c>
      <c r="C6" s="111"/>
      <c r="D6" s="111"/>
      <c r="E6" s="111"/>
      <c r="F6" s="111"/>
      <c r="G6" s="111"/>
      <c r="H6" s="111"/>
      <c r="I6" s="111"/>
      <c r="J6" s="111"/>
      <c r="K6" s="111"/>
    </row>
    <row r="8" spans="2:21" ht="18.75" x14ac:dyDescent="0.3">
      <c r="B8" s="78" t="s">
        <v>200</v>
      </c>
    </row>
    <row r="10" spans="2:21" ht="18.600000000000001" customHeight="1" x14ac:dyDescent="0.25">
      <c r="B10" s="293" t="s">
        <v>120</v>
      </c>
      <c r="C10" s="293"/>
      <c r="D10" s="293"/>
      <c r="E10" s="293"/>
      <c r="F10" s="293"/>
      <c r="G10" s="293"/>
      <c r="H10" s="293"/>
      <c r="I10" s="293"/>
      <c r="J10" s="293"/>
      <c r="K10" s="293"/>
      <c r="L10" s="293"/>
      <c r="M10" s="293"/>
      <c r="N10" s="293"/>
      <c r="O10" s="293"/>
      <c r="P10" s="293"/>
      <c r="Q10" s="293"/>
      <c r="R10" s="293"/>
      <c r="S10" s="293"/>
      <c r="T10" s="293"/>
      <c r="U10" s="293"/>
    </row>
    <row r="12" spans="2:21" x14ac:dyDescent="0.25">
      <c r="B12" s="112" t="s">
        <v>186</v>
      </c>
      <c r="C12" s="112"/>
    </row>
    <row r="13" spans="2:21" x14ac:dyDescent="0.25">
      <c r="B13" s="112" t="s">
        <v>187</v>
      </c>
      <c r="C13" s="112"/>
    </row>
    <row r="14" spans="2:21" x14ac:dyDescent="0.25">
      <c r="B14" s="112" t="s">
        <v>188</v>
      </c>
      <c r="C14" s="113"/>
      <c r="D14" s="114"/>
      <c r="E14" s="114"/>
      <c r="F14" s="114"/>
      <c r="G14" s="114"/>
      <c r="H14" s="114"/>
      <c r="I14" s="114"/>
      <c r="J14" s="114"/>
      <c r="K14" s="114"/>
    </row>
    <row r="16" spans="2:21" x14ac:dyDescent="0.25">
      <c r="B16" s="112" t="s">
        <v>189</v>
      </c>
    </row>
    <row r="17" spans="2:21" ht="15.75" thickBot="1" x14ac:dyDescent="0.3"/>
    <row r="18" spans="2:21" ht="20.100000000000001" customHeight="1" thickBot="1" x14ac:dyDescent="0.3">
      <c r="B18" s="20"/>
      <c r="C18" s="115" t="s">
        <v>43</v>
      </c>
    </row>
    <row r="19" spans="2:21" ht="20.100000000000001" customHeight="1" thickBot="1" x14ac:dyDescent="0.3">
      <c r="B19" s="20"/>
      <c r="C19" s="115" t="s">
        <v>44</v>
      </c>
    </row>
    <row r="20" spans="2:21" ht="20.100000000000001" customHeight="1" thickBot="1" x14ac:dyDescent="0.3">
      <c r="B20" s="20"/>
      <c r="C20" s="115" t="s">
        <v>45</v>
      </c>
    </row>
    <row r="22" spans="2:21" ht="32.1" customHeight="1" x14ac:dyDescent="0.25">
      <c r="B22" s="293" t="s">
        <v>153</v>
      </c>
      <c r="C22" s="293"/>
      <c r="D22" s="293"/>
      <c r="E22" s="293"/>
      <c r="F22" s="293"/>
      <c r="G22" s="293"/>
      <c r="H22" s="293"/>
      <c r="I22" s="293"/>
      <c r="J22" s="293"/>
      <c r="K22" s="293"/>
      <c r="L22" s="293"/>
      <c r="M22" s="293"/>
      <c r="N22" s="293"/>
      <c r="O22" s="293"/>
      <c r="P22" s="293"/>
      <c r="Q22" s="293"/>
      <c r="R22" s="293"/>
      <c r="S22" s="293"/>
      <c r="T22" s="293"/>
      <c r="U22" s="293"/>
    </row>
    <row r="23" spans="2:21" ht="15.75" thickBot="1" x14ac:dyDescent="0.3">
      <c r="B23" s="116"/>
    </row>
    <row r="24" spans="2:21" ht="23.45" customHeight="1" thickBot="1" x14ac:dyDescent="0.3">
      <c r="B24" s="313"/>
      <c r="C24" s="314"/>
      <c r="D24" s="115" t="s">
        <v>101</v>
      </c>
    </row>
    <row r="26" spans="2:21" ht="17.25" x14ac:dyDescent="0.25">
      <c r="B26" s="315" t="s">
        <v>212</v>
      </c>
      <c r="C26" s="315"/>
      <c r="D26" s="315"/>
      <c r="E26" s="315"/>
    </row>
    <row r="27" spans="2:21" x14ac:dyDescent="0.25">
      <c r="B27" s="49" t="s">
        <v>211</v>
      </c>
      <c r="C27" s="117"/>
      <c r="D27" s="117"/>
      <c r="E27" s="117"/>
    </row>
    <row r="28" spans="2:21" ht="15.75" thickBot="1" x14ac:dyDescent="0.3">
      <c r="B28" s="19"/>
    </row>
    <row r="29" spans="2:21" ht="36.6" customHeight="1" thickBot="1" x14ac:dyDescent="0.3">
      <c r="B29" s="299"/>
      <c r="C29" s="300"/>
      <c r="D29" s="301"/>
    </row>
    <row r="33" spans="5:5" x14ac:dyDescent="0.25">
      <c r="E33" s="107"/>
    </row>
  </sheetData>
  <sheetProtection algorithmName="SHA-512" hashValue="1Sw+Iu++/voWKIdcuPYdBPwk7FY9jLZVN16HbLUSYD3HIv1/nCbOTDGxoNIU6Lcu5gLswajNT0TcdBwRQxc/kA==" saltValue="Kj8wxAi8R/XnpurutJOGxA==" spinCount="100000" sheet="1" objects="1" scenarios="1"/>
  <mergeCells count="5">
    <mergeCell ref="B29:D29"/>
    <mergeCell ref="B22:U22"/>
    <mergeCell ref="B10:U10"/>
    <mergeCell ref="B24:C24"/>
    <mergeCell ref="B26:E26"/>
  </mergeCells>
  <dataValidations count="1">
    <dataValidation type="list" allowBlank="1" showInputMessage="1" showErrorMessage="1" sqref="B24 B18:B20" xr:uid="{122061F1-56F1-4CEF-ABA2-DC6D02310162}">
      <formula1>"Yes, No"</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6856-7E8E-48F6-B41A-95F13F4E1BE0}">
  <dimension ref="B5:N47"/>
  <sheetViews>
    <sheetView showGridLines="0" zoomScaleNormal="100" workbookViewId="0">
      <selection activeCell="G33" sqref="G33"/>
    </sheetView>
  </sheetViews>
  <sheetFormatPr defaultColWidth="9.140625" defaultRowHeight="15" x14ac:dyDescent="0.25"/>
  <cols>
    <col min="1" max="2" width="9.140625" style="73"/>
    <col min="3" max="3" width="5.42578125" style="73" customWidth="1"/>
    <col min="4" max="4" width="11" style="73" customWidth="1"/>
    <col min="5" max="5" width="12.140625" style="73" customWidth="1"/>
    <col min="6" max="6" width="24.5703125" style="73" customWidth="1"/>
    <col min="7" max="7" width="35.140625" style="73" customWidth="1"/>
    <col min="8" max="8" width="14.140625" style="73" customWidth="1"/>
    <col min="9" max="13" width="9.140625" style="73"/>
    <col min="14" max="14" width="25.5703125" style="73" bestFit="1" customWidth="1"/>
    <col min="15" max="16384" width="9.140625" style="73"/>
  </cols>
  <sheetData>
    <row r="5" spans="2:12" ht="18.75" x14ac:dyDescent="0.3">
      <c r="B5" s="78" t="s">
        <v>161</v>
      </c>
      <c r="C5" s="79"/>
      <c r="D5" s="79"/>
      <c r="E5" s="79"/>
      <c r="F5" s="79"/>
      <c r="G5" s="79"/>
    </row>
    <row r="6" spans="2:12" ht="21.6" customHeight="1" x14ac:dyDescent="0.25">
      <c r="B6" s="322" t="s">
        <v>60</v>
      </c>
      <c r="C6" s="322"/>
      <c r="D6" s="322"/>
      <c r="E6" s="322"/>
      <c r="F6" s="322"/>
      <c r="G6" s="322"/>
      <c r="H6" s="80"/>
      <c r="I6" s="81"/>
      <c r="J6" s="80"/>
    </row>
    <row r="8" spans="2:12" x14ac:dyDescent="0.25">
      <c r="B8" s="82" t="s">
        <v>90</v>
      </c>
    </row>
    <row r="9" spans="2:12" ht="15.75" thickBot="1" x14ac:dyDescent="0.3">
      <c r="B9" s="82"/>
    </row>
    <row r="10" spans="2:12" x14ac:dyDescent="0.25">
      <c r="B10" s="83"/>
      <c r="C10" s="84"/>
      <c r="D10" s="84"/>
      <c r="E10" s="84"/>
      <c r="F10" s="84"/>
      <c r="G10" s="84"/>
      <c r="H10" s="84"/>
      <c r="I10" s="84"/>
      <c r="J10" s="84"/>
      <c r="K10" s="84"/>
      <c r="L10" s="85"/>
    </row>
    <row r="11" spans="2:12" x14ac:dyDescent="0.25">
      <c r="B11" s="87"/>
      <c r="L11" s="86"/>
    </row>
    <row r="12" spans="2:12" x14ac:dyDescent="0.25">
      <c r="B12" s="87"/>
      <c r="L12" s="86"/>
    </row>
    <row r="13" spans="2:12" x14ac:dyDescent="0.25">
      <c r="B13" s="88" t="s">
        <v>196</v>
      </c>
      <c r="L13" s="86"/>
    </row>
    <row r="14" spans="2:12" x14ac:dyDescent="0.25">
      <c r="B14" s="89" t="s">
        <v>197</v>
      </c>
      <c r="L14" s="86"/>
    </row>
    <row r="15" spans="2:12" ht="15.75" thickBot="1" x14ac:dyDescent="0.3">
      <c r="B15" s="87"/>
      <c r="L15" s="86"/>
    </row>
    <row r="16" spans="2:12" ht="15.75" thickBot="1" x14ac:dyDescent="0.3">
      <c r="B16" s="87"/>
      <c r="F16" s="90" t="s">
        <v>91</v>
      </c>
      <c r="G16" s="91" t="s">
        <v>199</v>
      </c>
      <c r="L16" s="86"/>
    </row>
    <row r="17" spans="2:14" ht="38.450000000000003" customHeight="1" thickBot="1" x14ac:dyDescent="0.3">
      <c r="B17" s="87"/>
      <c r="F17" s="92" t="s">
        <v>46</v>
      </c>
      <c r="G17" s="43">
        <f>IF(ISTEXT('2. Automotive'!B40),0,'2. Automotive'!B40)</f>
        <v>0</v>
      </c>
      <c r="L17" s="86"/>
    </row>
    <row r="18" spans="2:14" ht="38.450000000000003" customHeight="1" thickBot="1" x14ac:dyDescent="0.3">
      <c r="B18" s="87"/>
      <c r="F18" s="93" t="s">
        <v>97</v>
      </c>
      <c r="G18" s="43">
        <f>IF(ISTEXT('6. Pressurized Containers'!B80),0,'6. Pressurized Containers'!B80)</f>
        <v>0</v>
      </c>
      <c r="L18" s="86"/>
    </row>
    <row r="19" spans="2:14" x14ac:dyDescent="0.25">
      <c r="B19" s="88" t="s">
        <v>198</v>
      </c>
      <c r="L19" s="86"/>
    </row>
    <row r="20" spans="2:14" x14ac:dyDescent="0.25">
      <c r="B20" s="316" t="s">
        <v>208</v>
      </c>
      <c r="C20" s="317"/>
      <c r="D20" s="317"/>
      <c r="E20" s="317"/>
      <c r="F20" s="317"/>
      <c r="G20" s="317"/>
      <c r="H20" s="317"/>
      <c r="I20" s="317"/>
      <c r="J20" s="317"/>
      <c r="K20" s="317"/>
      <c r="L20" s="86"/>
    </row>
    <row r="21" spans="2:14" ht="21.75" customHeight="1" thickBot="1" x14ac:dyDescent="0.3">
      <c r="B21" s="87"/>
      <c r="L21" s="86"/>
    </row>
    <row r="22" spans="2:14" ht="31.5" customHeight="1" thickBot="1" x14ac:dyDescent="0.3">
      <c r="B22" s="87"/>
      <c r="F22" s="90" t="s">
        <v>91</v>
      </c>
      <c r="G22" s="94" t="s">
        <v>262</v>
      </c>
      <c r="H22" s="196" t="s">
        <v>92</v>
      </c>
      <c r="I22" s="95"/>
      <c r="L22" s="86"/>
    </row>
    <row r="23" spans="2:14" ht="45.95" customHeight="1" x14ac:dyDescent="0.25">
      <c r="B23" s="87"/>
      <c r="F23" s="216" t="s">
        <v>46</v>
      </c>
      <c r="G23" s="241" t="str">
        <f>IF('2. Automotive'!B40="Enter data Above","No data",IF('2. Automotive'!B40="Producer not required to register as an Oil Filter Producer for this period","Exempt from registration and payment for this material type",ROUND(AVERAGE('2. Automotive'!L36:N36),1)))</f>
        <v>No data</v>
      </c>
      <c r="H23" s="217" t="str">
        <f>IF(SUM('2. Automotive'!L36:N36)=0,"",IF(G23="Exempt from registration and payment for this material type",0,IF(AVERAGE('2. Automotive'!L36:N36)&lt;=10000,75,(ROUND((AVERAGE('2. Automotive'!L36:N36)*0.013),2)))))</f>
        <v/>
      </c>
      <c r="L23" s="86"/>
    </row>
    <row r="24" spans="2:14" ht="43.5" customHeight="1" x14ac:dyDescent="0.25">
      <c r="B24" s="87"/>
      <c r="F24" s="96" t="s">
        <v>94</v>
      </c>
      <c r="G24" s="44" t="str">
        <f>IF('2. Automotive'!B67="Enter data Above","No data",IF('2. Automotive'!B67="Not required to register as an Oil Container Producer for this period","Exempt from registration and payment for this material type",ROUND(AVERAGE('2. Automotive'!L62:N62),1)))</f>
        <v>No data</v>
      </c>
      <c r="H24" s="197" t="str">
        <f>IF(SUM('2. Automotive'!L62:N62)=0,"",IF(G24="Exempt from registration and payment for this material type",0,IF(AVERAGE('2. Automotive'!L62:N62)&lt;=10000,75,(ROUND((AVERAGE('2. Automotive'!L62:N62)*0.013),2)))))</f>
        <v/>
      </c>
      <c r="L24" s="86"/>
    </row>
    <row r="25" spans="2:14" ht="44.1" customHeight="1" x14ac:dyDescent="0.25">
      <c r="B25" s="87"/>
      <c r="F25" s="96" t="s">
        <v>48</v>
      </c>
      <c r="G25" s="44" t="str">
        <f>IF('2. Automotive'!B104="Enter data Above","No data",IF('2. Automotive'!B104="Not required to register as an Antifreeze Producer for this period","Exempt from registration and payment for this material type",ROUND(AVERAGE(SUM('2. Automotive'!L92,'2. Automotive'!L99),SUM('2. Automotive'!M92,'2. Automotive'!M99),SUM('2. Automotive'!N92,'2. Automotive'!N99)),1)))</f>
        <v>No data</v>
      </c>
      <c r="H25" s="197" t="str">
        <f>IF(SUM('2. Automotive'!L92:N92)+SUM('2. Automotive'!L99:N99)=0,"",IF(G25="Exempt from registration and payment for this material type",0,IF(G25&lt;=10000,75,(ROUND(G25*0.013,2)))))</f>
        <v/>
      </c>
      <c r="L25" s="86"/>
      <c r="M25" s="95"/>
    </row>
    <row r="26" spans="2:14" ht="47.45" customHeight="1" x14ac:dyDescent="0.25">
      <c r="B26" s="87"/>
      <c r="F26" s="96" t="s">
        <v>32</v>
      </c>
      <c r="G26" s="44" t="str">
        <f>IF('3. Paints and Coatings'!B54="Enter data Above","No data",IF('3. Paints and Coatings'!B54="Not required to register as a Paints and Coatings Producer for this period","Exempt from registration and payment for this material type",IF(SUM('3. Paints and Coatings'!L41:N41)=0,"Required to register but no fees applied",ROUND(AVERAGE('3. Paints and Coatings'!L41:N41),1))))</f>
        <v>No data</v>
      </c>
      <c r="H26" s="197" t="str">
        <f>IF(SUM('3. Paints and Coatings'!L41:N41)=0,"",IF('3. Paints and Coatings'!B54="Not required to register as a Paints and Coatings Producer for this period",0,IF(AVERAGE('3. Paints and Coatings'!L41:N41)&lt;=10000,75,(ROUND((AVERAGE('3. Paints and Coatings'!L41:N41)*0.013),2)))))</f>
        <v/>
      </c>
      <c r="L26" s="86"/>
      <c r="N26" s="148"/>
    </row>
    <row r="27" spans="2:14" ht="51.6" customHeight="1" x14ac:dyDescent="0.25">
      <c r="B27" s="87"/>
      <c r="F27" s="96" t="s">
        <v>95</v>
      </c>
      <c r="G27" s="222" t="str">
        <f>IF('4. Pesticides'!B44="Enter data Above","No data",IF('4. Pesticides'!B44="Not required to register as a Producer of Pesticides for this period","Exempt from registration and payment for this material type",IF(SUM('4. Pesticides'!C34:E34)=0,"Required to register but no fees applied",ROUND(AVERAGE('4. Pesticides'!C34:E34),1))))</f>
        <v>No data</v>
      </c>
      <c r="H27" s="197" t="str">
        <f>IF(SUM('4. Pesticides'!C34:E34)=0,"",IF(G27="Exempt from registration and payment for this material type",0,IF(AVERAGE('4. Pesticides'!C34:E34)&lt;=10000,75,(ROUND((AVERAGE('4. Pesticides'!C34:E34)*0.013),2)))))</f>
        <v/>
      </c>
      <c r="I27" s="120"/>
      <c r="J27" s="74"/>
      <c r="L27" s="86"/>
    </row>
    <row r="28" spans="2:14" ht="34.5" customHeight="1" x14ac:dyDescent="0.25">
      <c r="B28" s="87"/>
      <c r="F28" s="96" t="s">
        <v>96</v>
      </c>
      <c r="G28" s="44" t="str">
        <f>IF('5. Solvents'!B54="Enter data Above","No data",IF('5. Solvents'!B54="Not required to register as a producer of Solvents for this period","Exempt from registration and payment for this material type",IF(SUM('5. Solvents'!L43:N43)=0,"Required to register but no fees applied",ROUND(AVERAGE('5. Solvents'!L43:N43),1))))</f>
        <v>No data</v>
      </c>
      <c r="H28" s="197" t="str">
        <f>IF(SUM('5. Solvents'!L43:N43)=0,"",IF(G28="Exempt from registration and payment for this material type",0,IF(AVERAGE('5. Solvents'!L43:N43)&lt;=10000,75,(ROUND((AVERAGE('5. Solvents'!L43:N43)*0.013),2)))))</f>
        <v/>
      </c>
      <c r="L28" s="86"/>
    </row>
    <row r="29" spans="2:14" ht="42" customHeight="1" x14ac:dyDescent="0.25">
      <c r="B29" s="87"/>
      <c r="F29" s="96" t="s">
        <v>98</v>
      </c>
      <c r="G29" s="44" t="str">
        <f>IF('6. Pressurized Containers'!B39="Enter data Above","No data",IF('6. Pressurized Containers'!B39="Not required to register as a Refillable Pressurized Container Producer for this period","Exempt from registration and payment for this material type",IF(SUM('6. Pressurized Containers'!L29:N29)=0,"Required to register but no fees applied",ROUND(AVERAGE('6. Pressurized Containers'!L29:N29),1))))</f>
        <v>No data</v>
      </c>
      <c r="H29" s="197" t="str">
        <f>IF(SUM('6. Pressurized Containers'!L29:N29)=0,"",IF(G29="Exempt from registration and payment for this material type",0,IF(AVERAGE('6. Pressurized Containers'!L29:N29)&lt;=10000,75,(ROUND((AVERAGE('6. Pressurized Containers'!L29:N29)*0.013),2)))))</f>
        <v/>
      </c>
      <c r="L29" s="86"/>
    </row>
    <row r="30" spans="2:14" ht="42.6" customHeight="1" x14ac:dyDescent="0.25">
      <c r="B30" s="87"/>
      <c r="F30" s="96" t="s">
        <v>97</v>
      </c>
      <c r="G30" s="44" t="str">
        <f>IF('6. Pressurized Containers'!B76="Enter data Above","No data",IF('6. Pressurized Containers'!B76="Not required to register as a Non-Refillable Pressurized Container producer for this period","Exempt from registration and payment for this material type",IF(SUM('6. Pressurized Containers'!L66:N66)=0,"Required to register but no fees applied",ROUND(AVERAGE('6. Pressurized Containers'!L66:N66),1))))</f>
        <v>No data</v>
      </c>
      <c r="H30" s="197" t="str">
        <f>IF(SUM('6. Pressurized Containers'!L66:N66)=0,"",IF(G30="Exempt from registration and payment for this material type",0,IF(AVERAGE('6. Pressurized Containers'!L66:N66)&lt;=10000,75,(ROUND((AVERAGE('6. Pressurized Containers'!L66:N66)*0.013),2)))))</f>
        <v/>
      </c>
      <c r="L30" s="86"/>
    </row>
    <row r="31" spans="2:14" ht="41.1" customHeight="1" x14ac:dyDescent="0.25">
      <c r="B31" s="87"/>
      <c r="F31" s="96" t="s">
        <v>99</v>
      </c>
      <c r="G31" s="45" t="str">
        <f>IF('6. Pressurized Containers'!B96="","No data",IF('6. Pressurized Containers'!B96="Yes","Not Applicable", "Not a producer"))</f>
        <v>No data</v>
      </c>
      <c r="H31" s="197" t="str">
        <f>IF('6. Pressurized Containers'!B96="","",IF('6. Pressurized Containers'!B96="No",0,
IF(AND('6. Pressurized Containers'!B96="Yes",'6. Pressurized Containers'!B106="Yes"),1000,
IF(AND('6. Pressurized Containers'!B96="Yes",'6. Pressurized Containers'!B106="No"),75,"Missing data"))))</f>
        <v/>
      </c>
      <c r="L31" s="86"/>
    </row>
    <row r="32" spans="2:14" ht="35.450000000000003" customHeight="1" x14ac:dyDescent="0.25">
      <c r="B32" s="87"/>
      <c r="F32" s="96" t="s">
        <v>100</v>
      </c>
      <c r="G32" s="45" t="str">
        <f>IF('7. Fertilizers'!B18="","No data",IF('7. Fertilizers'!B18="Yes","Not Applicable", "Not a producer"))</f>
        <v>No data</v>
      </c>
      <c r="H32" s="197" t="str">
        <f>IF('7. Fertilizers'!B18="","",IF('7. Fertilizers'!B18="No",0,IF(AND('7. Fertilizers'!B18="Yes",'7. Fertilizers'!B25="Yes"),1000,IF(AND('7. Fertilizers'!B18="Yes",'7. Fertilizers'!B25="No"),75,"Missing data"))))</f>
        <v/>
      </c>
      <c r="J32" s="97"/>
      <c r="L32" s="86"/>
    </row>
    <row r="33" spans="2:12" ht="39" customHeight="1" x14ac:dyDescent="0.25">
      <c r="B33" s="87"/>
      <c r="F33" s="96" t="s">
        <v>190</v>
      </c>
      <c r="G33" s="46" t="str">
        <f>IF(OR('8. Mercury Containing Devices'!B18="Yes",'8. Mercury Containing Devices'!B19="Yes",'8. Mercury Containing Devices'!B20="Yes"),"Not Applicable","No data")</f>
        <v>No data</v>
      </c>
      <c r="H33" s="197" t="str">
        <f>IF(OR('8. Mercury Containing Devices'!B18="Yes",'8. Mercury Containing Devices'!B19="Yes",'8. Mercury Containing Devices'!B20="Yes"),
IF('8. Mercury Containing Devices'!B24="","Missing Data",
IF('8. Mercury Containing Devices'!B24="Yes",7500,75)),"")</f>
        <v/>
      </c>
      <c r="L33" s="86"/>
    </row>
    <row r="34" spans="2:12" ht="35.1" customHeight="1" thickBot="1" x14ac:dyDescent="0.3">
      <c r="B34" s="87"/>
      <c r="F34" s="98" t="s">
        <v>33</v>
      </c>
      <c r="G34" s="47"/>
      <c r="H34" s="198">
        <f>SUM(H23:H33)</f>
        <v>0</v>
      </c>
      <c r="J34" s="99"/>
      <c r="L34" s="86"/>
    </row>
    <row r="35" spans="2:12" ht="87.95" customHeight="1" x14ac:dyDescent="0.25">
      <c r="B35" s="87"/>
      <c r="F35" s="323" t="s">
        <v>267</v>
      </c>
      <c r="G35" s="323"/>
      <c r="H35" s="323"/>
      <c r="L35" s="86"/>
    </row>
    <row r="36" spans="2:12" x14ac:dyDescent="0.25">
      <c r="B36" s="100"/>
      <c r="C36" s="74"/>
      <c r="D36" s="74"/>
      <c r="E36" s="74"/>
      <c r="F36" s="74"/>
      <c r="L36" s="86"/>
    </row>
    <row r="37" spans="2:12" ht="33" customHeight="1" x14ac:dyDescent="0.25">
      <c r="B37" s="318" t="s">
        <v>192</v>
      </c>
      <c r="C37" s="293"/>
      <c r="D37" s="293"/>
      <c r="E37" s="293"/>
      <c r="F37" s="293"/>
      <c r="G37" s="293"/>
      <c r="H37" s="293"/>
      <c r="I37" s="293"/>
      <c r="J37" s="293"/>
      <c r="K37" s="293"/>
      <c r="L37" s="319"/>
    </row>
    <row r="38" spans="2:12" x14ac:dyDescent="0.25">
      <c r="B38" s="101"/>
      <c r="C38" s="102"/>
      <c r="D38" s="102"/>
      <c r="E38" s="102"/>
      <c r="F38" s="102"/>
      <c r="G38" s="102"/>
      <c r="H38" s="102"/>
      <c r="I38" s="102"/>
      <c r="J38" s="102"/>
      <c r="K38" s="102"/>
      <c r="L38" s="103"/>
    </row>
    <row r="39" spans="2:12" x14ac:dyDescent="0.25">
      <c r="B39" s="104" t="s">
        <v>93</v>
      </c>
      <c r="C39" s="80"/>
      <c r="D39" s="80"/>
      <c r="E39" s="80"/>
      <c r="F39" s="80"/>
      <c r="G39" s="80"/>
      <c r="H39" s="80"/>
      <c r="I39" s="80"/>
      <c r="J39" s="80"/>
      <c r="K39" s="80"/>
      <c r="L39" s="105"/>
    </row>
    <row r="40" spans="2:12" x14ac:dyDescent="0.25">
      <c r="B40" s="320" t="s">
        <v>191</v>
      </c>
      <c r="C40" s="321"/>
      <c r="D40" s="321"/>
      <c r="E40" s="321"/>
      <c r="F40" s="321"/>
      <c r="G40" s="321"/>
      <c r="H40" s="321"/>
      <c r="I40" s="321"/>
      <c r="J40" s="80"/>
      <c r="K40" s="80"/>
      <c r="L40" s="105"/>
    </row>
    <row r="41" spans="2:12" x14ac:dyDescent="0.25">
      <c r="B41" s="106"/>
      <c r="E41" s="74"/>
      <c r="I41" s="95"/>
      <c r="L41" s="86"/>
    </row>
    <row r="42" spans="2:12" x14ac:dyDescent="0.25">
      <c r="B42" s="106"/>
      <c r="L42" s="86"/>
    </row>
    <row r="43" spans="2:12" x14ac:dyDescent="0.25">
      <c r="B43" s="106"/>
      <c r="H43" s="107"/>
      <c r="L43" s="86"/>
    </row>
    <row r="44" spans="2:12" x14ac:dyDescent="0.25">
      <c r="B44" s="106"/>
      <c r="L44" s="86"/>
    </row>
    <row r="45" spans="2:12" x14ac:dyDescent="0.25">
      <c r="B45" s="106"/>
      <c r="L45" s="86"/>
    </row>
    <row r="46" spans="2:12" x14ac:dyDescent="0.25">
      <c r="B46" s="106"/>
      <c r="L46" s="86"/>
    </row>
    <row r="47" spans="2:12" ht="15.75" thickBot="1" x14ac:dyDescent="0.3">
      <c r="B47" s="108"/>
      <c r="C47" s="109"/>
      <c r="D47" s="109"/>
      <c r="E47" s="109"/>
      <c r="F47" s="109"/>
      <c r="G47" s="109"/>
      <c r="H47" s="109"/>
      <c r="I47" s="109"/>
      <c r="J47" s="109"/>
      <c r="K47" s="109"/>
      <c r="L47" s="110"/>
    </row>
  </sheetData>
  <mergeCells count="5">
    <mergeCell ref="B20:K20"/>
    <mergeCell ref="B37:L37"/>
    <mergeCell ref="B40:I40"/>
    <mergeCell ref="B6:G6"/>
    <mergeCell ref="F35:H35"/>
  </mergeCells>
  <hyperlinks>
    <hyperlink ref="B40" r:id="rId1" xr:uid="{D2AD2B5C-C6D7-44E0-B195-69C6B4894F62}"/>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F6DD1-FF1F-4ABC-A4AE-F03CEE2A3488}">
  <dimension ref="A5:P32"/>
  <sheetViews>
    <sheetView showGridLines="0" zoomScaleNormal="100" workbookViewId="0">
      <selection activeCell="V38" sqref="V38"/>
    </sheetView>
  </sheetViews>
  <sheetFormatPr defaultColWidth="8.5703125" defaultRowHeight="15" x14ac:dyDescent="0.25"/>
  <sheetData>
    <row r="5" spans="1:11" ht="15.75" x14ac:dyDescent="0.25">
      <c r="B5" s="1" t="s">
        <v>161</v>
      </c>
    </row>
    <row r="6" spans="1:11" x14ac:dyDescent="0.25">
      <c r="B6" s="324" t="s">
        <v>60</v>
      </c>
      <c r="C6" s="325"/>
      <c r="D6" s="325"/>
      <c r="E6" s="325"/>
      <c r="F6" s="325"/>
      <c r="G6" s="325"/>
      <c r="H6" s="325"/>
      <c r="I6" s="325"/>
      <c r="J6" s="325"/>
      <c r="K6" s="325"/>
    </row>
    <row r="8" spans="1:11" x14ac:dyDescent="0.25">
      <c r="A8" t="s">
        <v>61</v>
      </c>
      <c r="B8" s="15" t="s">
        <v>27</v>
      </c>
    </row>
    <row r="9" spans="1:11" x14ac:dyDescent="0.25">
      <c r="B9" s="16"/>
    </row>
    <row r="10" spans="1:11" x14ac:dyDescent="0.25">
      <c r="B10" t="s">
        <v>62</v>
      </c>
    </row>
    <row r="12" spans="1:11" x14ac:dyDescent="0.25">
      <c r="B12" s="17" t="s">
        <v>63</v>
      </c>
      <c r="C12" s="13"/>
      <c r="D12" s="13"/>
      <c r="E12" s="13"/>
      <c r="F12" s="13"/>
      <c r="G12" s="13"/>
      <c r="H12" s="18"/>
    </row>
    <row r="17" spans="2:16" x14ac:dyDescent="0.25">
      <c r="B17" s="2" t="s">
        <v>64</v>
      </c>
    </row>
    <row r="18" spans="2:16" ht="14.45" customHeight="1" x14ac:dyDescent="0.25">
      <c r="B18" s="326" t="s">
        <v>65</v>
      </c>
      <c r="C18" s="326"/>
      <c r="D18" s="326"/>
      <c r="E18" s="326"/>
      <c r="F18" s="326"/>
      <c r="G18" s="326"/>
      <c r="H18" s="326"/>
      <c r="I18" s="326"/>
      <c r="J18" s="326"/>
      <c r="K18" s="326"/>
      <c r="L18" s="326"/>
      <c r="M18" s="326"/>
      <c r="N18" s="326"/>
      <c r="O18" s="326"/>
    </row>
    <row r="19" spans="2:16" x14ac:dyDescent="0.25">
      <c r="B19" s="326"/>
      <c r="C19" s="326"/>
      <c r="D19" s="326"/>
      <c r="E19" s="326"/>
      <c r="F19" s="326"/>
      <c r="G19" s="326"/>
      <c r="H19" s="326"/>
      <c r="I19" s="326"/>
      <c r="J19" s="326"/>
      <c r="K19" s="326"/>
      <c r="L19" s="326"/>
      <c r="M19" s="326"/>
      <c r="N19" s="326"/>
      <c r="O19" s="326"/>
    </row>
    <row r="20" spans="2:16" x14ac:dyDescent="0.25">
      <c r="B20" s="326"/>
      <c r="C20" s="326"/>
      <c r="D20" s="326"/>
      <c r="E20" s="326"/>
      <c r="F20" s="326"/>
      <c r="G20" s="326"/>
      <c r="H20" s="326"/>
      <c r="I20" s="326"/>
      <c r="J20" s="326"/>
      <c r="K20" s="326"/>
      <c r="L20" s="326"/>
      <c r="M20" s="326"/>
      <c r="N20" s="326"/>
      <c r="O20" s="326"/>
    </row>
    <row r="21" spans="2:16" x14ac:dyDescent="0.25">
      <c r="B21" s="6"/>
      <c r="C21" s="6"/>
      <c r="D21" s="6"/>
      <c r="E21" s="6"/>
      <c r="F21" s="6"/>
      <c r="G21" s="6"/>
      <c r="H21" s="6"/>
      <c r="I21" s="6"/>
      <c r="J21" s="6"/>
      <c r="K21" s="6"/>
      <c r="L21" s="6"/>
      <c r="M21" s="6"/>
      <c r="N21" s="6"/>
      <c r="O21" s="6"/>
    </row>
    <row r="22" spans="2:16" x14ac:dyDescent="0.25">
      <c r="B22" s="326" t="s">
        <v>125</v>
      </c>
      <c r="C22" s="326"/>
      <c r="D22" s="326"/>
      <c r="E22" s="326"/>
      <c r="F22" s="326"/>
      <c r="G22" s="326"/>
      <c r="H22" s="326"/>
      <c r="I22" s="326"/>
      <c r="J22" s="326"/>
      <c r="K22" s="326"/>
      <c r="L22" s="326"/>
      <c r="M22" s="326"/>
      <c r="N22" s="326"/>
      <c r="O22" s="326"/>
    </row>
    <row r="23" spans="2:16" x14ac:dyDescent="0.25">
      <c r="B23" s="326"/>
      <c r="C23" s="326"/>
      <c r="D23" s="326"/>
      <c r="E23" s="326"/>
      <c r="F23" s="326"/>
      <c r="G23" s="326"/>
      <c r="H23" s="326"/>
      <c r="I23" s="326"/>
      <c r="J23" s="326"/>
      <c r="K23" s="326"/>
      <c r="L23" s="326"/>
      <c r="M23" s="326"/>
      <c r="N23" s="326"/>
      <c r="O23" s="326"/>
    </row>
    <row r="24" spans="2:16" x14ac:dyDescent="0.25">
      <c r="B24" s="326"/>
      <c r="C24" s="326"/>
      <c r="D24" s="326"/>
      <c r="E24" s="326"/>
      <c r="F24" s="326"/>
      <c r="G24" s="326"/>
      <c r="H24" s="326"/>
      <c r="I24" s="326"/>
      <c r="J24" s="326"/>
      <c r="K24" s="326"/>
      <c r="L24" s="326"/>
      <c r="M24" s="326"/>
      <c r="N24" s="326"/>
      <c r="O24" s="326"/>
    </row>
    <row r="25" spans="2:16" x14ac:dyDescent="0.25">
      <c r="B25" s="6"/>
      <c r="C25" s="6"/>
      <c r="D25" s="6"/>
      <c r="E25" s="6"/>
      <c r="F25" s="6"/>
      <c r="G25" s="6"/>
      <c r="H25" s="6"/>
      <c r="I25" s="6"/>
      <c r="J25" s="6"/>
      <c r="K25" s="6"/>
      <c r="L25" s="6"/>
      <c r="M25" s="6"/>
      <c r="N25" s="6"/>
      <c r="O25" s="6"/>
    </row>
    <row r="26" spans="2:16" x14ac:dyDescent="0.25">
      <c r="B26" s="327" t="s">
        <v>66</v>
      </c>
      <c r="C26" s="327"/>
      <c r="D26" s="327"/>
      <c r="E26" s="327"/>
      <c r="F26" s="327"/>
      <c r="G26" s="327"/>
      <c r="H26" s="327"/>
      <c r="I26" s="327"/>
      <c r="J26" s="327"/>
      <c r="K26" s="327"/>
      <c r="L26" s="327"/>
      <c r="M26" s="327"/>
      <c r="N26" s="327"/>
      <c r="O26" s="327"/>
      <c r="P26" s="327"/>
    </row>
    <row r="27" spans="2:16" x14ac:dyDescent="0.25">
      <c r="B27" s="327"/>
      <c r="C27" s="327"/>
      <c r="D27" s="327"/>
      <c r="E27" s="327"/>
      <c r="F27" s="327"/>
      <c r="G27" s="327"/>
      <c r="H27" s="327"/>
      <c r="I27" s="327"/>
      <c r="J27" s="327"/>
      <c r="K27" s="327"/>
      <c r="L27" s="327"/>
      <c r="M27" s="327"/>
      <c r="N27" s="327"/>
      <c r="O27" s="327"/>
      <c r="P27" s="327"/>
    </row>
    <row r="28" spans="2:16" x14ac:dyDescent="0.25">
      <c r="B28" s="327"/>
      <c r="C28" s="327"/>
      <c r="D28" s="327"/>
      <c r="E28" s="327"/>
      <c r="F28" s="327"/>
      <c r="G28" s="327"/>
      <c r="H28" s="327"/>
      <c r="I28" s="327"/>
      <c r="J28" s="327"/>
      <c r="K28" s="327"/>
      <c r="L28" s="327"/>
      <c r="M28" s="327"/>
      <c r="N28" s="327"/>
      <c r="O28" s="327"/>
      <c r="P28" s="327"/>
    </row>
    <row r="29" spans="2:16" x14ac:dyDescent="0.25">
      <c r="B29" s="327"/>
      <c r="C29" s="327"/>
      <c r="D29" s="327"/>
      <c r="E29" s="327"/>
      <c r="F29" s="327"/>
      <c r="G29" s="327"/>
      <c r="H29" s="327"/>
      <c r="I29" s="327"/>
      <c r="J29" s="327"/>
      <c r="K29" s="327"/>
      <c r="L29" s="327"/>
      <c r="M29" s="327"/>
      <c r="N29" s="327"/>
      <c r="O29" s="327"/>
      <c r="P29" s="327"/>
    </row>
    <row r="30" spans="2:16" x14ac:dyDescent="0.25">
      <c r="B30" s="327"/>
      <c r="C30" s="327"/>
      <c r="D30" s="327"/>
      <c r="E30" s="327"/>
      <c r="F30" s="327"/>
      <c r="G30" s="327"/>
      <c r="H30" s="327"/>
      <c r="I30" s="327"/>
      <c r="J30" s="327"/>
      <c r="K30" s="327"/>
      <c r="L30" s="327"/>
      <c r="M30" s="327"/>
      <c r="N30" s="327"/>
      <c r="O30" s="327"/>
      <c r="P30" s="327"/>
    </row>
    <row r="32" spans="2:16" x14ac:dyDescent="0.25">
      <c r="B32" s="2"/>
    </row>
  </sheetData>
  <mergeCells count="4">
    <mergeCell ref="B6:K6"/>
    <mergeCell ref="B18:O20"/>
    <mergeCell ref="B22:O24"/>
    <mergeCell ref="B26:P30"/>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0242" r:id="rId4">
          <objectPr defaultSize="0" r:id="rId5">
            <anchor moveWithCells="1">
              <from>
                <xdr:col>7</xdr:col>
                <xdr:colOff>304800</xdr:colOff>
                <xdr:row>10</xdr:row>
                <xdr:rowOff>104775</xdr:rowOff>
              </from>
              <to>
                <xdr:col>9</xdr:col>
                <xdr:colOff>19050</xdr:colOff>
                <xdr:row>14</xdr:row>
                <xdr:rowOff>66675</xdr:rowOff>
              </to>
            </anchor>
          </objectPr>
        </oleObject>
      </mc:Choice>
      <mc:Fallback>
        <oleObject progId="Acrobat Document" dvAspect="DVASPECT_ICON" shapeId="10242"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CF28-DB13-4A32-939F-71EAB5BC0D51}">
  <dimension ref="B6:B53"/>
  <sheetViews>
    <sheetView showGridLines="0" workbookViewId="0">
      <selection activeCell="S37" sqref="S37"/>
    </sheetView>
  </sheetViews>
  <sheetFormatPr defaultColWidth="8.5703125" defaultRowHeight="15" x14ac:dyDescent="0.25"/>
  <sheetData>
    <row r="6" spans="2:2" x14ac:dyDescent="0.25">
      <c r="B6" s="2" t="s">
        <v>67</v>
      </c>
    </row>
    <row r="8" spans="2:2" x14ac:dyDescent="0.25">
      <c r="B8" t="s">
        <v>68</v>
      </c>
    </row>
    <row r="21" spans="2:2" x14ac:dyDescent="0.25">
      <c r="B21" t="s">
        <v>69</v>
      </c>
    </row>
    <row r="38" spans="2:2" x14ac:dyDescent="0.25">
      <c r="B38" t="s">
        <v>70</v>
      </c>
    </row>
    <row r="51" spans="2:2" x14ac:dyDescent="0.25">
      <c r="B51" t="s">
        <v>71</v>
      </c>
    </row>
    <row r="53" spans="2:2" x14ac:dyDescent="0.25">
      <c r="B53" t="s">
        <v>72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16CF1-617F-4520-8466-595BFB1A3815}">
  <dimension ref="B1:N56"/>
  <sheetViews>
    <sheetView showGridLines="0" topLeftCell="A29" workbookViewId="0">
      <selection activeCell="C21" sqref="C21"/>
    </sheetView>
  </sheetViews>
  <sheetFormatPr defaultRowHeight="15" x14ac:dyDescent="0.25"/>
  <cols>
    <col min="1" max="1" width="2.5703125" customWidth="1"/>
    <col min="2" max="2" width="29.7109375" customWidth="1"/>
    <col min="3" max="3" width="23.85546875" customWidth="1"/>
    <col min="4" max="4" width="21.28515625" style="9" bestFit="1" customWidth="1"/>
    <col min="5" max="6" width="15.7109375" style="9" bestFit="1" customWidth="1"/>
    <col min="13" max="13" width="8.7109375" hidden="1" customWidth="1"/>
    <col min="14" max="14" width="0" hidden="1" customWidth="1"/>
  </cols>
  <sheetData>
    <row r="1" spans="2:14" hidden="1" x14ac:dyDescent="0.25"/>
    <row r="2" spans="2:14" hidden="1" x14ac:dyDescent="0.25">
      <c r="B2" s="9"/>
      <c r="C2" s="24"/>
      <c r="D2" s="25"/>
      <c r="E2" s="25"/>
      <c r="F2" s="25"/>
      <c r="M2" t="s">
        <v>28</v>
      </c>
    </row>
    <row r="3" spans="2:14" hidden="1" x14ac:dyDescent="0.25">
      <c r="B3" s="9"/>
      <c r="C3" s="24"/>
      <c r="M3" t="s">
        <v>29</v>
      </c>
    </row>
    <row r="4" spans="2:14" hidden="1" x14ac:dyDescent="0.25">
      <c r="B4" s="9"/>
      <c r="C4" s="24"/>
    </row>
    <row r="5" spans="2:14" hidden="1" x14ac:dyDescent="0.25">
      <c r="B5" s="9"/>
      <c r="C5" s="24"/>
      <c r="M5" t="s">
        <v>55</v>
      </c>
    </row>
    <row r="6" spans="2:14" hidden="1" x14ac:dyDescent="0.25">
      <c r="B6" s="9"/>
      <c r="C6" s="24"/>
      <c r="M6" t="s">
        <v>56</v>
      </c>
    </row>
    <row r="7" spans="2:14" hidden="1" x14ac:dyDescent="0.25">
      <c r="B7" s="9"/>
      <c r="C7" s="24"/>
      <c r="M7" t="s">
        <v>58</v>
      </c>
    </row>
    <row r="9" spans="2:14" x14ac:dyDescent="0.25">
      <c r="B9" s="39" t="s">
        <v>157</v>
      </c>
      <c r="N9" t="s">
        <v>131</v>
      </c>
    </row>
    <row r="10" spans="2:14" x14ac:dyDescent="0.25">
      <c r="B10" s="29" t="s">
        <v>39</v>
      </c>
      <c r="C10" s="29" t="s">
        <v>34</v>
      </c>
      <c r="D10" s="24"/>
      <c r="E10" s="24"/>
      <c r="F10" s="24"/>
      <c r="M10" t="s">
        <v>131</v>
      </c>
      <c r="N10" t="s">
        <v>55</v>
      </c>
    </row>
    <row r="11" spans="2:14" x14ac:dyDescent="0.25">
      <c r="B11" s="4" t="s">
        <v>35</v>
      </c>
      <c r="C11" s="4">
        <v>0.33</v>
      </c>
      <c r="D11" s="26"/>
      <c r="E11" s="26"/>
      <c r="F11" s="26"/>
      <c r="M11" t="s">
        <v>132</v>
      </c>
      <c r="N11" t="s">
        <v>58</v>
      </c>
    </row>
    <row r="12" spans="2:14" x14ac:dyDescent="0.25">
      <c r="B12" s="4" t="s">
        <v>36</v>
      </c>
      <c r="C12" s="4">
        <v>1.1399999999999999</v>
      </c>
      <c r="D12" s="26"/>
      <c r="E12" s="26"/>
      <c r="F12" s="26"/>
      <c r="M12" t="s">
        <v>58</v>
      </c>
    </row>
    <row r="13" spans="2:14" x14ac:dyDescent="0.25">
      <c r="B13" s="4" t="s">
        <v>37</v>
      </c>
      <c r="C13" s="4">
        <v>4.53</v>
      </c>
      <c r="D13" s="26"/>
      <c r="E13" s="26"/>
      <c r="F13" s="26"/>
    </row>
    <row r="14" spans="2:14" x14ac:dyDescent="0.25">
      <c r="B14" s="3" t="s">
        <v>227</v>
      </c>
      <c r="C14" s="4">
        <v>21.29</v>
      </c>
      <c r="D14" s="26"/>
      <c r="E14" s="26"/>
      <c r="F14" s="26"/>
    </row>
    <row r="15" spans="2:14" x14ac:dyDescent="0.25">
      <c r="B15" s="4" t="s">
        <v>38</v>
      </c>
      <c r="C15" s="4">
        <v>0.42</v>
      </c>
      <c r="D15" s="26"/>
      <c r="E15" s="26"/>
      <c r="F15" s="26"/>
    </row>
    <row r="17" spans="2:10" x14ac:dyDescent="0.25">
      <c r="B17" s="2" t="s">
        <v>46</v>
      </c>
      <c r="D17" s="11"/>
      <c r="E17" s="11"/>
      <c r="F17" s="11"/>
    </row>
    <row r="18" spans="2:10" x14ac:dyDescent="0.25">
      <c r="B18" s="29" t="s">
        <v>47</v>
      </c>
      <c r="C18" s="30" t="s">
        <v>213</v>
      </c>
      <c r="D18" s="23"/>
      <c r="E18" s="11"/>
      <c r="F18" s="11"/>
    </row>
    <row r="19" spans="2:10" x14ac:dyDescent="0.25">
      <c r="B19" s="14" t="s">
        <v>53</v>
      </c>
      <c r="C19" s="14">
        <v>1.04</v>
      </c>
      <c r="D19" s="8"/>
      <c r="E19" s="11"/>
      <c r="F19" s="11"/>
    </row>
    <row r="20" spans="2:10" x14ac:dyDescent="0.25">
      <c r="B20" s="14" t="s">
        <v>54</v>
      </c>
      <c r="C20" s="14">
        <v>0.26</v>
      </c>
      <c r="D20" s="8"/>
      <c r="E20" s="11"/>
      <c r="F20" s="11"/>
    </row>
    <row r="21" spans="2:10" x14ac:dyDescent="0.25">
      <c r="D21" s="11"/>
      <c r="E21" s="11"/>
      <c r="F21" s="11"/>
    </row>
    <row r="22" spans="2:10" x14ac:dyDescent="0.25">
      <c r="D22" s="11"/>
      <c r="E22" s="11"/>
      <c r="F22" s="11"/>
    </row>
    <row r="23" spans="2:10" x14ac:dyDescent="0.25">
      <c r="B23" s="2" t="s">
        <v>48</v>
      </c>
      <c r="D23" s="11"/>
      <c r="E23" s="11"/>
      <c r="F23" s="11"/>
    </row>
    <row r="24" spans="2:10" x14ac:dyDescent="0.25">
      <c r="B24" s="29" t="s">
        <v>47</v>
      </c>
      <c r="C24" s="29" t="s">
        <v>259</v>
      </c>
      <c r="D24" s="23"/>
      <c r="E24" s="11"/>
      <c r="F24" s="11"/>
      <c r="G24" s="11"/>
      <c r="H24" s="11"/>
      <c r="I24" s="11"/>
      <c r="J24" s="11"/>
    </row>
    <row r="25" spans="2:10" x14ac:dyDescent="0.25">
      <c r="B25" s="14" t="s">
        <v>49</v>
      </c>
      <c r="C25" s="14">
        <v>1.1499999999999999</v>
      </c>
      <c r="D25" s="11"/>
      <c r="E25" s="8"/>
      <c r="F25" s="11"/>
      <c r="G25" s="11"/>
      <c r="H25" s="8"/>
      <c r="I25" s="11"/>
      <c r="J25" s="11"/>
    </row>
    <row r="26" spans="2:10" x14ac:dyDescent="0.25">
      <c r="B26" s="14" t="s">
        <v>50</v>
      </c>
      <c r="C26" s="14">
        <v>0.05</v>
      </c>
      <c r="D26" s="8"/>
      <c r="E26" s="8"/>
      <c r="F26" s="11"/>
      <c r="G26" s="11"/>
      <c r="H26" s="8"/>
      <c r="I26" s="11"/>
      <c r="J26" s="11"/>
    </row>
    <row r="27" spans="2:10" x14ac:dyDescent="0.25">
      <c r="B27" s="14" t="s">
        <v>51</v>
      </c>
      <c r="C27" s="14">
        <v>1.08</v>
      </c>
      <c r="D27" s="11"/>
      <c r="E27" s="8"/>
      <c r="F27" s="11"/>
      <c r="G27" s="11"/>
      <c r="H27" s="8"/>
      <c r="I27" s="11"/>
      <c r="J27" s="11"/>
    </row>
    <row r="28" spans="2:10" x14ac:dyDescent="0.25">
      <c r="B28" s="14" t="s">
        <v>263</v>
      </c>
      <c r="C28" s="14">
        <v>1.149</v>
      </c>
      <c r="D28" s="11"/>
      <c r="E28" s="8"/>
      <c r="F28" s="11"/>
      <c r="G28" s="11"/>
      <c r="H28" s="8"/>
      <c r="I28" s="11"/>
      <c r="J28" s="11"/>
    </row>
    <row r="29" spans="2:10" x14ac:dyDescent="0.25">
      <c r="B29" s="14" t="s">
        <v>264</v>
      </c>
      <c r="C29" s="219">
        <v>1.0976000000000001</v>
      </c>
      <c r="D29" s="11"/>
      <c r="E29" s="8"/>
      <c r="F29" s="11"/>
      <c r="G29" s="11"/>
      <c r="H29" s="8"/>
      <c r="I29" s="11"/>
      <c r="J29" s="11"/>
    </row>
    <row r="30" spans="2:10" s="9" customFormat="1" x14ac:dyDescent="0.25">
      <c r="B30" s="10"/>
      <c r="C30" s="10"/>
      <c r="D30" s="8"/>
      <c r="E30" s="11"/>
      <c r="F30" s="11"/>
      <c r="G30" s="11"/>
      <c r="H30" s="11"/>
      <c r="I30" s="11"/>
      <c r="J30" s="11"/>
    </row>
    <row r="31" spans="2:10" s="9" customFormat="1" x14ac:dyDescent="0.25">
      <c r="B31" s="10"/>
      <c r="C31" s="10"/>
      <c r="D31" s="8"/>
      <c r="E31" s="11"/>
      <c r="F31" s="11"/>
    </row>
    <row r="32" spans="2:10" s="9" customFormat="1" x14ac:dyDescent="0.25">
      <c r="B32" s="31" t="s">
        <v>127</v>
      </c>
      <c r="C32" s="10"/>
      <c r="D32" s="8"/>
      <c r="E32" s="11"/>
      <c r="F32" s="11"/>
    </row>
    <row r="33" spans="2:6" s="9" customFormat="1" x14ac:dyDescent="0.25">
      <c r="B33" s="29" t="s">
        <v>47</v>
      </c>
      <c r="C33" s="29" t="s">
        <v>258</v>
      </c>
      <c r="D33" s="23"/>
      <c r="E33" s="11"/>
      <c r="F33" s="11"/>
    </row>
    <row r="34" spans="2:6" x14ac:dyDescent="0.25">
      <c r="B34" s="7" t="s">
        <v>52</v>
      </c>
      <c r="C34" s="7">
        <v>7.0000000000000007E-2</v>
      </c>
      <c r="D34" s="8"/>
      <c r="E34" s="11"/>
      <c r="F34" s="11"/>
    </row>
    <row r="35" spans="2:6" x14ac:dyDescent="0.25">
      <c r="D35" s="11"/>
      <c r="E35" s="11"/>
      <c r="F35" s="11"/>
    </row>
    <row r="36" spans="2:6" x14ac:dyDescent="0.25">
      <c r="B36" s="12" t="s">
        <v>113</v>
      </c>
      <c r="D36" s="11"/>
      <c r="E36" s="11"/>
      <c r="F36" s="11"/>
    </row>
    <row r="37" spans="2:6" ht="30" customHeight="1" x14ac:dyDescent="0.25">
      <c r="B37" s="32" t="s">
        <v>47</v>
      </c>
      <c r="C37" s="32" t="s">
        <v>34</v>
      </c>
      <c r="D37" s="11"/>
      <c r="E37" s="11"/>
      <c r="F37" s="11"/>
    </row>
    <row r="38" spans="2:6" x14ac:dyDescent="0.25">
      <c r="B38" s="7" t="s">
        <v>30</v>
      </c>
      <c r="C38" s="33">
        <v>8.75</v>
      </c>
    </row>
    <row r="39" spans="2:6" x14ac:dyDescent="0.25">
      <c r="B39" s="7" t="s">
        <v>137</v>
      </c>
      <c r="C39" s="33">
        <v>1.08</v>
      </c>
    </row>
    <row r="40" spans="2:6" x14ac:dyDescent="0.25">
      <c r="B40" s="21"/>
    </row>
    <row r="41" spans="2:6" x14ac:dyDescent="0.25">
      <c r="B41" s="32" t="s">
        <v>150</v>
      </c>
      <c r="C41" s="32" t="s">
        <v>118</v>
      </c>
    </row>
    <row r="42" spans="2:6" ht="15.75" x14ac:dyDescent="0.25">
      <c r="B42" s="3" t="s">
        <v>96</v>
      </c>
      <c r="C42" s="34">
        <v>0.85</v>
      </c>
      <c r="D42" s="27"/>
    </row>
    <row r="43" spans="2:6" ht="15.75" x14ac:dyDescent="0.25">
      <c r="B43" s="3" t="s">
        <v>141</v>
      </c>
      <c r="C43" s="34">
        <v>0.85</v>
      </c>
      <c r="D43" s="27"/>
    </row>
    <row r="44" spans="2:6" ht="15.75" x14ac:dyDescent="0.25">
      <c r="B44" s="3" t="s">
        <v>142</v>
      </c>
      <c r="C44" s="34">
        <v>0.85</v>
      </c>
      <c r="D44" s="27"/>
    </row>
    <row r="45" spans="2:6" ht="15.75" x14ac:dyDescent="0.25">
      <c r="B45" s="3" t="s">
        <v>143</v>
      </c>
      <c r="C45" s="34">
        <v>0.85</v>
      </c>
      <c r="D45" s="27"/>
    </row>
    <row r="46" spans="2:6" ht="15.75" x14ac:dyDescent="0.25">
      <c r="B46" s="3" t="s">
        <v>144</v>
      </c>
      <c r="C46" s="34">
        <v>0.85</v>
      </c>
      <c r="D46" s="27"/>
    </row>
    <row r="47" spans="2:6" ht="15.75" x14ac:dyDescent="0.25">
      <c r="B47" s="3" t="s">
        <v>145</v>
      </c>
      <c r="C47" s="34">
        <v>0.85</v>
      </c>
      <c r="D47" s="27"/>
    </row>
    <row r="48" spans="2:6" ht="15.75" x14ac:dyDescent="0.25">
      <c r="B48" s="3" t="s">
        <v>146</v>
      </c>
      <c r="C48" s="34">
        <v>0.85</v>
      </c>
      <c r="D48" s="27"/>
    </row>
    <row r="49" spans="2:4" ht="15.75" x14ac:dyDescent="0.25">
      <c r="B49" s="3" t="s">
        <v>147</v>
      </c>
      <c r="C49" s="34">
        <v>0.85</v>
      </c>
      <c r="D49" s="27"/>
    </row>
    <row r="50" spans="2:4" ht="15.75" x14ac:dyDescent="0.25">
      <c r="B50" s="3" t="s">
        <v>148</v>
      </c>
      <c r="C50" s="34">
        <v>0.85</v>
      </c>
      <c r="D50" s="27"/>
    </row>
    <row r="51" spans="2:4" ht="15.75" x14ac:dyDescent="0.25">
      <c r="B51" s="3" t="s">
        <v>149</v>
      </c>
      <c r="C51" s="34">
        <v>0.85</v>
      </c>
      <c r="D51" s="27"/>
    </row>
    <row r="52" spans="2:4" ht="15.75" x14ac:dyDescent="0.25">
      <c r="B52" s="37"/>
      <c r="C52" s="38"/>
      <c r="D52" s="27"/>
    </row>
    <row r="54" spans="2:4" x14ac:dyDescent="0.25">
      <c r="B54" s="32" t="s">
        <v>119</v>
      </c>
      <c r="C54" s="32" t="s">
        <v>118</v>
      </c>
      <c r="D54" s="28"/>
    </row>
    <row r="55" spans="2:4" x14ac:dyDescent="0.25">
      <c r="B55" s="35" t="s">
        <v>95</v>
      </c>
      <c r="C55" s="36">
        <v>1</v>
      </c>
    </row>
    <row r="56" spans="2:4" x14ac:dyDescent="0.25">
      <c r="B56" s="40"/>
    </row>
  </sheetData>
  <phoneticPr fontId="11" type="noConversion"/>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A6B5-AD52-4C7C-B85C-98F19A8568F1}">
  <dimension ref="A1:H17"/>
  <sheetViews>
    <sheetView workbookViewId="0">
      <selection activeCell="I15" sqref="I15"/>
    </sheetView>
  </sheetViews>
  <sheetFormatPr defaultColWidth="8.7109375" defaultRowHeight="15" x14ac:dyDescent="0.25"/>
  <cols>
    <col min="1" max="2" width="24.5703125" style="246" customWidth="1"/>
    <col min="3" max="3" width="20.85546875" style="240" customWidth="1"/>
    <col min="4" max="4" width="20.42578125" style="246" customWidth="1"/>
    <col min="5" max="16384" width="8.7109375" style="246"/>
  </cols>
  <sheetData>
    <row r="1" spans="1:8" s="243" customFormat="1" ht="26.45" customHeight="1" x14ac:dyDescent="0.25">
      <c r="A1" s="248" t="s">
        <v>91</v>
      </c>
      <c r="B1" s="248" t="s">
        <v>278</v>
      </c>
      <c r="C1" s="249" t="s">
        <v>269</v>
      </c>
      <c r="D1" s="249" t="s">
        <v>277</v>
      </c>
    </row>
    <row r="2" spans="1:8" ht="27.95" customHeight="1" x14ac:dyDescent="0.25">
      <c r="A2" s="244" t="s">
        <v>46</v>
      </c>
      <c r="B2" s="245" t="str">
        <f>IF('9. Summary &amp; Fees'!G23="No data","No",
IF('9. Summary &amp; Fees'!G23="Exempt from registration and payment for this material type","No",
IF('9. Summary &amp; Fees'!G23&gt;0,"Yes","No")))</f>
        <v>No</v>
      </c>
      <c r="C2" s="238" t="s">
        <v>270</v>
      </c>
      <c r="D2" s="328" t="str">
        <f>IF(OR(B2="Yes",B3="Yes",B4="Yes"),"Yes","No")</f>
        <v>No</v>
      </c>
      <c r="H2" s="166"/>
    </row>
    <row r="3" spans="1:8" ht="43.5" customHeight="1" x14ac:dyDescent="0.25">
      <c r="A3" s="244" t="s">
        <v>94</v>
      </c>
      <c r="B3" s="245" t="str">
        <f>IF('9. Summary &amp; Fees'!G24="No data","No",
IF('9. Summary &amp; Fees'!G24="Exempt from registration and payment for this material type","No",
IF('9. Summary &amp; Fees'!G24&gt;0,"Yes","No")))</f>
        <v>No</v>
      </c>
      <c r="C3" s="238" t="s">
        <v>270</v>
      </c>
      <c r="D3" s="328"/>
      <c r="H3" s="166"/>
    </row>
    <row r="4" spans="1:8" ht="26.1" customHeight="1" x14ac:dyDescent="0.25">
      <c r="A4" s="244" t="s">
        <v>48</v>
      </c>
      <c r="B4" s="245" t="str">
        <f>IF('9. Summary &amp; Fees'!G25="No data","No",
IF('9. Summary &amp; Fees'!G25="Exempt from registration and payment for this material type","No",
IF('9. Summary &amp; Fees'!G25&gt;0,"Yes","No")))</f>
        <v>No</v>
      </c>
      <c r="C4" s="238" t="s">
        <v>270</v>
      </c>
      <c r="D4" s="328"/>
      <c r="H4" s="166"/>
    </row>
    <row r="5" spans="1:8" ht="26.1" customHeight="1" x14ac:dyDescent="0.25">
      <c r="A5" s="244" t="s">
        <v>32</v>
      </c>
      <c r="B5" s="245" t="str">
        <f>IF('9. Summary &amp; Fees'!G26="No data","No",
IF('9. Summary &amp; Fees'!G26="Exempt from registration and payment for this material type","No",
IF('9. Summary &amp; Fees'!G26="Required to register but no fees apply","Yes",
IF('9. Summary &amp; Fees'!G26&gt;0,"Yes","No"))))</f>
        <v>No</v>
      </c>
      <c r="C5" s="239" t="s">
        <v>271</v>
      </c>
      <c r="D5" s="329" t="str">
        <f>IF(OR(B5="Yes",B6="Yes"),"Yes","No")</f>
        <v>No</v>
      </c>
      <c r="H5" s="166"/>
    </row>
    <row r="6" spans="1:8" ht="26.1" customHeight="1" x14ac:dyDescent="0.25">
      <c r="A6" s="244" t="s">
        <v>96</v>
      </c>
      <c r="B6" s="245" t="str">
        <f>IF('9. Summary &amp; Fees'!G28="No data","No",
IF('9. Summary &amp; Fees'!G28="Exempt from registration and payment for this material type","No",
IF('9. Summary &amp; Fees'!G28="Required to register but no fees apply","Yes",
IF('9. Summary &amp; Fees'!G28&gt;0,"Yes","No"))))</f>
        <v>No</v>
      </c>
      <c r="C6" s="239" t="s">
        <v>271</v>
      </c>
      <c r="D6" s="330"/>
    </row>
    <row r="7" spans="1:8" ht="26.1" customHeight="1" x14ac:dyDescent="0.25">
      <c r="A7" s="244" t="s">
        <v>95</v>
      </c>
      <c r="B7" s="245" t="str">
        <f>IF('9. Summary &amp; Fees'!G27="No data","No",
IF('9. Summary &amp; Fees'!G27="Exempt from registration and payment for this material type","No",
IF('9. Summary &amp; Fees'!G27="Required to register but no fees apply","Yes",
IF('9. Summary &amp; Fees'!G27&gt;0,"Yes","No"))))</f>
        <v>No</v>
      </c>
      <c r="C7" s="239" t="s">
        <v>274</v>
      </c>
      <c r="D7" s="245" t="str">
        <f>IF(B7="Yes","Yes","No")</f>
        <v>No</v>
      </c>
    </row>
    <row r="8" spans="1:8" ht="37.5" customHeight="1" x14ac:dyDescent="0.25">
      <c r="A8" s="244" t="s">
        <v>98</v>
      </c>
      <c r="B8" s="245" t="str">
        <f>IF('9. Summary &amp; Fees'!G29="No data","No",
IF('9. Summary &amp; Fees'!G29="Exempt from registration and payment for this material type","No",
IF('9. Summary &amp; Fees'!G29="Required to register but no fees apply","Yes",
IF('9. Summary &amp; Fees'!G29&gt;0,"Yes","No"))))</f>
        <v>No</v>
      </c>
      <c r="C8" s="239" t="s">
        <v>272</v>
      </c>
      <c r="D8" s="329" t="str">
        <f>IF(OR(B8="Yes",B9="Yes"),"Yes","No")</f>
        <v>No</v>
      </c>
    </row>
    <row r="9" spans="1:8" ht="37.5" customHeight="1" x14ac:dyDescent="0.25">
      <c r="A9" s="244" t="s">
        <v>97</v>
      </c>
      <c r="B9" s="245" t="str">
        <f>IF('9. Summary &amp; Fees'!G30="No data","No",
IF('9. Summary &amp; Fees'!G30="Exempt from registration and payment for this material type","No",
IF('9. Summary &amp; Fees'!G30="Required to register but no fees apply","Yes",
IF('9. Summary &amp; Fees'!G30&gt;0,"Yes","No"))))</f>
        <v>No</v>
      </c>
      <c r="C9" s="239" t="s">
        <v>272</v>
      </c>
      <c r="D9" s="330"/>
    </row>
    <row r="10" spans="1:8" ht="26.1" customHeight="1" x14ac:dyDescent="0.25">
      <c r="A10" s="244" t="s">
        <v>99</v>
      </c>
      <c r="B10" s="247" t="str">
        <f>IF('9. Summary &amp; Fees'!G31="No data","No",
IF('9. Summary &amp; Fees'!G31="Not a producer","No",
IF('9. Summary &amp; Fees'!G31="Not applicable","Yes","No")))</f>
        <v>No</v>
      </c>
      <c r="C10" s="239" t="s">
        <v>273</v>
      </c>
      <c r="D10" s="245" t="str">
        <f>IF(B10="Yes","Yes","No")</f>
        <v>No</v>
      </c>
    </row>
    <row r="11" spans="1:8" ht="26.1" customHeight="1" x14ac:dyDescent="0.25">
      <c r="A11" s="244" t="s">
        <v>100</v>
      </c>
      <c r="B11" s="247" t="str">
        <f>IF('9. Summary &amp; Fees'!G32="No data","No",
IF('9. Summary &amp; Fees'!G32="Not a producer","No",
IF('9. Summary &amp; Fees'!G32="Not applicable","Yes","No")))</f>
        <v>No</v>
      </c>
      <c r="C11" s="239" t="s">
        <v>275</v>
      </c>
      <c r="D11" s="245" t="str">
        <f>IF(B11="Yes","Yes","No")</f>
        <v>No</v>
      </c>
      <c r="G11" s="166"/>
    </row>
    <row r="12" spans="1:8" ht="26.1" customHeight="1" x14ac:dyDescent="0.25">
      <c r="A12" s="244" t="s">
        <v>190</v>
      </c>
      <c r="B12" s="247" t="str">
        <f>IF('9. Summary &amp; Fees'!G33="No data","No",
IF('9. Summary &amp; Fees'!G33="Not a producer","No",
IF('9. Summary &amp; Fees'!G33="Not applicable","Yes","No")))</f>
        <v>No</v>
      </c>
      <c r="C12" s="239" t="s">
        <v>276</v>
      </c>
      <c r="D12" s="245" t="str">
        <f>IF(B12="Yes","Yes","No")</f>
        <v>No</v>
      </c>
      <c r="G12" s="166"/>
    </row>
    <row r="13" spans="1:8" x14ac:dyDescent="0.25">
      <c r="G13" s="166"/>
    </row>
    <row r="15" spans="1:8" x14ac:dyDescent="0.25">
      <c r="A15" s="242"/>
    </row>
    <row r="16" spans="1:8" x14ac:dyDescent="0.25">
      <c r="A16" s="242"/>
    </row>
    <row r="17" spans="1:1" x14ac:dyDescent="0.25">
      <c r="A17" s="242"/>
    </row>
  </sheetData>
  <mergeCells count="3">
    <mergeCell ref="D2:D4"/>
    <mergeCell ref="D5:D6"/>
    <mergeCell ref="D8:D9"/>
  </mergeCells>
  <pageMargins left="0.7" right="0.7" top="0.75" bottom="0.75" header="0.3" footer="0.3"/>
  <pageSetup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61CF-C454-439E-A128-D2ED4EF0A355}">
  <dimension ref="A1:HT7"/>
  <sheetViews>
    <sheetView topLeftCell="GW1" workbookViewId="0">
      <selection activeCell="HG7" sqref="HG7"/>
    </sheetView>
  </sheetViews>
  <sheetFormatPr defaultRowHeight="15" x14ac:dyDescent="0.25"/>
  <cols>
    <col min="5" max="5" width="17.7109375" customWidth="1"/>
    <col min="6" max="6" width="12.7109375" customWidth="1"/>
    <col min="7" max="7" width="11.140625" customWidth="1"/>
    <col min="8" max="8" width="18.85546875" bestFit="1" customWidth="1"/>
    <col min="9" max="9" width="15.85546875" customWidth="1"/>
    <col min="10" max="10" width="11.85546875" bestFit="1" customWidth="1"/>
    <col min="11" max="11" width="13.5703125" bestFit="1" customWidth="1"/>
    <col min="12" max="12" width="11.5703125" bestFit="1" customWidth="1"/>
    <col min="13" max="13" width="9.85546875" customWidth="1"/>
    <col min="42" max="43" width="11.42578125" customWidth="1"/>
    <col min="90" max="90" width="11.42578125" customWidth="1"/>
    <col min="91" max="91" width="11.85546875" customWidth="1"/>
    <col min="96" max="96" width="11.140625" customWidth="1"/>
    <col min="97" max="97" width="12" customWidth="1"/>
    <col min="102" max="102" width="11.42578125" customWidth="1"/>
    <col min="103" max="103" width="11.85546875" customWidth="1"/>
    <col min="108" max="108" width="11.140625" customWidth="1"/>
    <col min="109" max="109" width="12" customWidth="1"/>
    <col min="160" max="160" width="10" customWidth="1"/>
    <col min="161" max="161" width="10.5703125" customWidth="1"/>
    <col min="162" max="162" width="10.42578125" customWidth="1"/>
    <col min="163" max="163" width="9.7109375" customWidth="1"/>
    <col min="164" max="164" width="9.85546875" customWidth="1"/>
    <col min="165" max="165" width="9.5703125" customWidth="1"/>
    <col min="172" max="172" width="10" customWidth="1"/>
    <col min="173" max="173" width="10.5703125" customWidth="1"/>
    <col min="174" max="174" width="10.42578125" customWidth="1"/>
    <col min="175" max="175" width="9.7109375" customWidth="1"/>
    <col min="176" max="176" width="9.85546875" customWidth="1"/>
    <col min="177" max="177" width="9.5703125" customWidth="1"/>
    <col min="222" max="228" width="12.5703125" customWidth="1"/>
  </cols>
  <sheetData>
    <row r="1" spans="1:228" s="50" customFormat="1" ht="69.95" customHeight="1" x14ac:dyDescent="0.25">
      <c r="A1" s="50" t="s">
        <v>86</v>
      </c>
      <c r="B1" s="50" t="s">
        <v>2</v>
      </c>
      <c r="C1" s="50" t="s">
        <v>3</v>
      </c>
      <c r="D1" s="50" t="s">
        <v>4</v>
      </c>
      <c r="E1" s="50" t="s">
        <v>5</v>
      </c>
      <c r="F1" s="50" t="s">
        <v>6</v>
      </c>
      <c r="G1" s="50" t="s">
        <v>209</v>
      </c>
      <c r="H1" s="50" t="s">
        <v>7</v>
      </c>
      <c r="I1" s="50" t="s">
        <v>8</v>
      </c>
      <c r="J1" s="50" t="s">
        <v>9</v>
      </c>
      <c r="K1" s="50" t="s">
        <v>10</v>
      </c>
      <c r="L1" s="50" t="s">
        <v>11</v>
      </c>
      <c r="M1" s="50" t="s">
        <v>12</v>
      </c>
      <c r="N1" s="50" t="s">
        <v>13</v>
      </c>
      <c r="O1" s="50" t="s">
        <v>14</v>
      </c>
      <c r="P1" s="50" t="s">
        <v>15</v>
      </c>
      <c r="Q1" s="50" t="s">
        <v>16</v>
      </c>
      <c r="R1" s="50" t="s">
        <v>17</v>
      </c>
      <c r="S1" s="50" t="s">
        <v>18</v>
      </c>
      <c r="T1" s="50" t="s">
        <v>19</v>
      </c>
      <c r="U1" s="50" t="s">
        <v>2</v>
      </c>
      <c r="V1" s="50" t="s">
        <v>3</v>
      </c>
      <c r="W1" s="50" t="s">
        <v>4</v>
      </c>
      <c r="X1" s="50" t="s">
        <v>16</v>
      </c>
      <c r="Y1" s="50" t="s">
        <v>17</v>
      </c>
      <c r="Z1" s="50" t="s">
        <v>19</v>
      </c>
      <c r="AA1" s="51" t="s">
        <v>193</v>
      </c>
      <c r="AB1" s="51" t="s">
        <v>236</v>
      </c>
      <c r="AC1" s="51" t="s">
        <v>73</v>
      </c>
      <c r="AD1" s="51" t="s">
        <v>74</v>
      </c>
      <c r="AE1" s="51" t="s">
        <v>75</v>
      </c>
      <c r="AF1" s="51" t="s">
        <v>76</v>
      </c>
      <c r="AG1" s="51" t="s">
        <v>77</v>
      </c>
      <c r="AH1" s="51" t="s">
        <v>78</v>
      </c>
      <c r="AI1" s="51" t="s">
        <v>79</v>
      </c>
      <c r="AJ1" s="51" t="s">
        <v>80</v>
      </c>
      <c r="AK1" s="51" t="s">
        <v>81</v>
      </c>
      <c r="AL1" s="51" t="s">
        <v>83</v>
      </c>
      <c r="AM1" s="51" t="s">
        <v>84</v>
      </c>
      <c r="AN1" s="51" t="s">
        <v>85</v>
      </c>
      <c r="AO1" s="51" t="s">
        <v>194</v>
      </c>
      <c r="AP1" s="51" t="s">
        <v>214</v>
      </c>
      <c r="AQ1" s="51" t="s">
        <v>239</v>
      </c>
      <c r="AR1" s="52" t="s">
        <v>73</v>
      </c>
      <c r="AS1" s="52" t="s">
        <v>74</v>
      </c>
      <c r="AT1" s="52" t="s">
        <v>75</v>
      </c>
      <c r="AU1" s="52" t="s">
        <v>76</v>
      </c>
      <c r="AV1" s="52" t="s">
        <v>77</v>
      </c>
      <c r="AW1" s="52" t="s">
        <v>78</v>
      </c>
      <c r="AX1" s="52" t="s">
        <v>79</v>
      </c>
      <c r="AY1" s="52" t="s">
        <v>80</v>
      </c>
      <c r="AZ1" s="52" t="s">
        <v>81</v>
      </c>
      <c r="BA1" s="52" t="s">
        <v>83</v>
      </c>
      <c r="BB1" s="52" t="s">
        <v>84</v>
      </c>
      <c r="BC1" s="52" t="s">
        <v>85</v>
      </c>
      <c r="BD1" s="52" t="s">
        <v>195</v>
      </c>
      <c r="BE1" s="52" t="s">
        <v>214</v>
      </c>
      <c r="BF1" s="52" t="s">
        <v>244</v>
      </c>
      <c r="BG1" s="53" t="s">
        <v>73</v>
      </c>
      <c r="BH1" s="53" t="s">
        <v>243</v>
      </c>
      <c r="BI1" s="53" t="s">
        <v>75</v>
      </c>
      <c r="BJ1" s="53" t="s">
        <v>76</v>
      </c>
      <c r="BK1" s="53" t="s">
        <v>77</v>
      </c>
      <c r="BL1" s="53" t="s">
        <v>78</v>
      </c>
      <c r="BM1" s="53" t="s">
        <v>79</v>
      </c>
      <c r="BN1" s="53" t="s">
        <v>80</v>
      </c>
      <c r="BO1" s="53" t="s">
        <v>81</v>
      </c>
      <c r="BP1" s="53" t="s">
        <v>83</v>
      </c>
      <c r="BQ1" s="53" t="s">
        <v>84</v>
      </c>
      <c r="BR1" s="53" t="s">
        <v>85</v>
      </c>
      <c r="BS1" s="53" t="s">
        <v>195</v>
      </c>
      <c r="BT1" s="53" t="s">
        <v>214</v>
      </c>
      <c r="BU1" s="53" t="s">
        <v>73</v>
      </c>
      <c r="BV1" s="53" t="s">
        <v>243</v>
      </c>
      <c r="BW1" s="53" t="s">
        <v>75</v>
      </c>
      <c r="BX1" s="53" t="s">
        <v>76</v>
      </c>
      <c r="BY1" s="53" t="s">
        <v>77</v>
      </c>
      <c r="BZ1" s="53" t="s">
        <v>78</v>
      </c>
      <c r="CA1" s="53" t="s">
        <v>79</v>
      </c>
      <c r="CB1" s="53" t="s">
        <v>80</v>
      </c>
      <c r="CC1" s="53" t="s">
        <v>81</v>
      </c>
      <c r="CD1" s="53" t="s">
        <v>83</v>
      </c>
      <c r="CE1" s="53" t="s">
        <v>84</v>
      </c>
      <c r="CF1" s="53" t="s">
        <v>85</v>
      </c>
      <c r="CG1" s="53" t="s">
        <v>195</v>
      </c>
      <c r="CH1" s="53" t="s">
        <v>214</v>
      </c>
      <c r="CI1" s="56" t="s">
        <v>126</v>
      </c>
      <c r="CJ1" s="55" t="s">
        <v>215</v>
      </c>
      <c r="CK1" s="55" t="s">
        <v>40</v>
      </c>
      <c r="CL1" s="55" t="s">
        <v>41</v>
      </c>
      <c r="CM1" s="55" t="s">
        <v>42</v>
      </c>
      <c r="CN1" s="55" t="s">
        <v>76</v>
      </c>
      <c r="CO1" s="55" t="s">
        <v>77</v>
      </c>
      <c r="CP1" s="55" t="s">
        <v>78</v>
      </c>
      <c r="CQ1" s="55" t="s">
        <v>79</v>
      </c>
      <c r="CR1" s="55" t="s">
        <v>80</v>
      </c>
      <c r="CS1" s="55" t="s">
        <v>81</v>
      </c>
      <c r="CT1" s="55" t="s">
        <v>83</v>
      </c>
      <c r="CU1" s="55" t="s">
        <v>84</v>
      </c>
      <c r="CV1" s="55" t="s">
        <v>85</v>
      </c>
      <c r="CW1" s="55" t="s">
        <v>40</v>
      </c>
      <c r="CX1" s="55" t="s">
        <v>41</v>
      </c>
      <c r="CY1" s="55" t="s">
        <v>42</v>
      </c>
      <c r="CZ1" s="55" t="s">
        <v>76</v>
      </c>
      <c r="DA1" s="55" t="s">
        <v>77</v>
      </c>
      <c r="DB1" s="55" t="s">
        <v>78</v>
      </c>
      <c r="DC1" s="55" t="s">
        <v>79</v>
      </c>
      <c r="DD1" s="55" t="s">
        <v>80</v>
      </c>
      <c r="DE1" s="55" t="s">
        <v>81</v>
      </c>
      <c r="DF1" s="55" t="s">
        <v>83</v>
      </c>
      <c r="DG1" s="55" t="s">
        <v>84</v>
      </c>
      <c r="DH1" s="55" t="s">
        <v>85</v>
      </c>
      <c r="DI1" s="55" t="s">
        <v>195</v>
      </c>
      <c r="DJ1" s="55" t="s">
        <v>214</v>
      </c>
      <c r="DK1" s="194" t="s">
        <v>123</v>
      </c>
      <c r="DL1" s="57" t="s">
        <v>138</v>
      </c>
      <c r="DM1" s="57" t="s">
        <v>139</v>
      </c>
      <c r="DN1" s="57" t="s">
        <v>140</v>
      </c>
      <c r="DO1" s="57" t="s">
        <v>138</v>
      </c>
      <c r="DP1" s="57" t="s">
        <v>139</v>
      </c>
      <c r="DQ1" s="57" t="s">
        <v>140</v>
      </c>
      <c r="DR1" s="57" t="s">
        <v>135</v>
      </c>
      <c r="DS1" s="57" t="s">
        <v>214</v>
      </c>
      <c r="DT1" s="58" t="s">
        <v>151</v>
      </c>
      <c r="DU1" s="59" t="s">
        <v>218</v>
      </c>
      <c r="DV1" s="59" t="s">
        <v>154</v>
      </c>
      <c r="DW1" s="59" t="s">
        <v>155</v>
      </c>
      <c r="DX1" s="59" t="s">
        <v>156</v>
      </c>
      <c r="DY1" s="59" t="s">
        <v>76</v>
      </c>
      <c r="DZ1" s="59" t="s">
        <v>77</v>
      </c>
      <c r="EA1" s="59" t="s">
        <v>78</v>
      </c>
      <c r="EB1" s="59" t="s">
        <v>79</v>
      </c>
      <c r="EC1" s="59" t="s">
        <v>80</v>
      </c>
      <c r="ED1" s="59" t="s">
        <v>81</v>
      </c>
      <c r="EE1" s="59" t="s">
        <v>83</v>
      </c>
      <c r="EF1" s="59" t="s">
        <v>84</v>
      </c>
      <c r="EG1" s="59" t="s">
        <v>85</v>
      </c>
      <c r="EH1" s="59" t="s">
        <v>154</v>
      </c>
      <c r="EI1" s="59" t="s">
        <v>155</v>
      </c>
      <c r="EJ1" s="59" t="s">
        <v>156</v>
      </c>
      <c r="EK1" s="59" t="s">
        <v>76</v>
      </c>
      <c r="EL1" s="59" t="s">
        <v>77</v>
      </c>
      <c r="EM1" s="59" t="s">
        <v>78</v>
      </c>
      <c r="EN1" s="59" t="s">
        <v>79</v>
      </c>
      <c r="EO1" s="59" t="s">
        <v>80</v>
      </c>
      <c r="EP1" s="59" t="s">
        <v>81</v>
      </c>
      <c r="EQ1" s="59" t="s">
        <v>83</v>
      </c>
      <c r="ER1" s="59" t="s">
        <v>84</v>
      </c>
      <c r="ES1" s="59" t="s">
        <v>85</v>
      </c>
      <c r="ET1" s="59" t="s">
        <v>135</v>
      </c>
      <c r="EU1" s="59" t="s">
        <v>214</v>
      </c>
      <c r="EV1" s="57" t="s">
        <v>107</v>
      </c>
      <c r="EW1" s="57" t="s">
        <v>219</v>
      </c>
      <c r="EX1" s="57" t="s">
        <v>73</v>
      </c>
      <c r="EY1" s="57" t="s">
        <v>74</v>
      </c>
      <c r="EZ1" s="57" t="s">
        <v>75</v>
      </c>
      <c r="FA1" s="57" t="s">
        <v>76</v>
      </c>
      <c r="FB1" s="57" t="s">
        <v>77</v>
      </c>
      <c r="FC1" s="57" t="s">
        <v>78</v>
      </c>
      <c r="FD1" s="57" t="s">
        <v>79</v>
      </c>
      <c r="FE1" s="57" t="s">
        <v>80</v>
      </c>
      <c r="FF1" s="57" t="s">
        <v>81</v>
      </c>
      <c r="FG1" s="57" t="s">
        <v>83</v>
      </c>
      <c r="FH1" s="57" t="s">
        <v>84</v>
      </c>
      <c r="FI1" s="57" t="s">
        <v>85</v>
      </c>
      <c r="FJ1" s="57" t="s">
        <v>73</v>
      </c>
      <c r="FK1" s="57" t="s">
        <v>74</v>
      </c>
      <c r="FL1" s="57" t="s">
        <v>75</v>
      </c>
      <c r="FM1" s="57" t="s">
        <v>76</v>
      </c>
      <c r="FN1" s="57" t="s">
        <v>77</v>
      </c>
      <c r="FO1" s="57" t="s">
        <v>78</v>
      </c>
      <c r="FP1" s="57" t="s">
        <v>79</v>
      </c>
      <c r="FQ1" s="57" t="s">
        <v>80</v>
      </c>
      <c r="FR1" s="57" t="s">
        <v>81</v>
      </c>
      <c r="FS1" s="57" t="s">
        <v>83</v>
      </c>
      <c r="FT1" s="57" t="s">
        <v>84</v>
      </c>
      <c r="FU1" s="57" t="s">
        <v>85</v>
      </c>
      <c r="FV1" s="57" t="s">
        <v>135</v>
      </c>
      <c r="FW1" s="57" t="s">
        <v>214</v>
      </c>
      <c r="FX1" s="60" t="s">
        <v>268</v>
      </c>
      <c r="FY1" s="60" t="s">
        <v>219</v>
      </c>
      <c r="FZ1" s="60" t="s">
        <v>73</v>
      </c>
      <c r="GA1" s="60" t="s">
        <v>74</v>
      </c>
      <c r="GB1" s="60" t="s">
        <v>75</v>
      </c>
      <c r="GC1" s="60" t="s">
        <v>76</v>
      </c>
      <c r="GD1" s="60" t="s">
        <v>77</v>
      </c>
      <c r="GE1" s="60" t="s">
        <v>78</v>
      </c>
      <c r="GF1" s="60" t="s">
        <v>79</v>
      </c>
      <c r="GG1" s="60" t="s">
        <v>80</v>
      </c>
      <c r="GH1" s="60" t="s">
        <v>81</v>
      </c>
      <c r="GI1" s="60" t="s">
        <v>83</v>
      </c>
      <c r="GJ1" s="60" t="s">
        <v>84</v>
      </c>
      <c r="GK1" s="60" t="s">
        <v>85</v>
      </c>
      <c r="GL1" s="60" t="s">
        <v>73</v>
      </c>
      <c r="GM1" s="60" t="s">
        <v>74</v>
      </c>
      <c r="GN1" s="60" t="s">
        <v>75</v>
      </c>
      <c r="GO1" s="60" t="s">
        <v>76</v>
      </c>
      <c r="GP1" s="60" t="s">
        <v>77</v>
      </c>
      <c r="GQ1" s="60" t="s">
        <v>78</v>
      </c>
      <c r="GR1" s="60" t="s">
        <v>79</v>
      </c>
      <c r="GS1" s="60" t="s">
        <v>80</v>
      </c>
      <c r="GT1" s="60" t="s">
        <v>81</v>
      </c>
      <c r="GU1" s="60" t="s">
        <v>83</v>
      </c>
      <c r="GV1" s="60" t="s">
        <v>84</v>
      </c>
      <c r="GW1" s="60" t="s">
        <v>85</v>
      </c>
      <c r="GX1" s="60" t="s">
        <v>135</v>
      </c>
      <c r="GY1" s="60" t="s">
        <v>246</v>
      </c>
      <c r="GZ1" s="60" t="s">
        <v>214</v>
      </c>
      <c r="HA1" s="61" t="s">
        <v>109</v>
      </c>
      <c r="HB1" s="62" t="s">
        <v>220</v>
      </c>
      <c r="HC1" s="62" t="s">
        <v>221</v>
      </c>
      <c r="HD1" s="62" t="s">
        <v>214</v>
      </c>
      <c r="HE1" s="227" t="s">
        <v>185</v>
      </c>
      <c r="HF1" s="63" t="s">
        <v>220</v>
      </c>
      <c r="HG1" s="63" t="s">
        <v>221</v>
      </c>
      <c r="HH1" s="63" t="s">
        <v>214</v>
      </c>
      <c r="HI1" s="64" t="s">
        <v>43</v>
      </c>
      <c r="HJ1" s="64" t="s">
        <v>44</v>
      </c>
      <c r="HK1" s="64" t="s">
        <v>45</v>
      </c>
      <c r="HL1" s="65" t="s">
        <v>221</v>
      </c>
      <c r="HM1" s="65" t="s">
        <v>214</v>
      </c>
      <c r="HN1" s="237" t="s">
        <v>270</v>
      </c>
      <c r="HO1" s="237" t="s">
        <v>271</v>
      </c>
      <c r="HP1" s="237" t="s">
        <v>272</v>
      </c>
      <c r="HQ1" s="237" t="s">
        <v>273</v>
      </c>
      <c r="HR1" s="237" t="s">
        <v>274</v>
      </c>
      <c r="HS1" s="237" t="s">
        <v>275</v>
      </c>
      <c r="HT1" s="237" t="s">
        <v>276</v>
      </c>
    </row>
    <row r="2" spans="1:228" x14ac:dyDescent="0.25">
      <c r="A2" t="s">
        <v>87</v>
      </c>
      <c r="B2">
        <f>'1. Contact Information'!B14</f>
        <v>0</v>
      </c>
      <c r="C2">
        <f>'1. Contact Information'!G14</f>
        <v>0</v>
      </c>
      <c r="D2">
        <f>'1. Contact Information'!B16</f>
        <v>0</v>
      </c>
      <c r="E2">
        <f>'1. Contact Information'!G16</f>
        <v>0</v>
      </c>
      <c r="F2">
        <f>'1. Contact Information'!B18</f>
        <v>0</v>
      </c>
      <c r="G2">
        <f>'1. Contact Information'!G18</f>
        <v>0</v>
      </c>
      <c r="H2">
        <f>'1. Contact Information'!B20</f>
        <v>0</v>
      </c>
      <c r="I2">
        <f>'1. Contact Information'!B22</f>
        <v>0</v>
      </c>
      <c r="J2">
        <f>'1. Contact Information'!B24</f>
        <v>0</v>
      </c>
      <c r="K2">
        <f>'1. Contact Information'!D24</f>
        <v>0</v>
      </c>
      <c r="L2">
        <f>'1. Contact Information'!G24</f>
        <v>0</v>
      </c>
      <c r="M2">
        <f>'1. Contact Information'!B26</f>
        <v>0</v>
      </c>
      <c r="N2">
        <f>'1. Contact Information'!D26</f>
        <v>0</v>
      </c>
      <c r="O2">
        <f>'1. Contact Information'!G26</f>
        <v>0</v>
      </c>
      <c r="P2">
        <f>'1. Contact Information'!J26</f>
        <v>0</v>
      </c>
      <c r="Q2">
        <f>'1. Contact Information'!B28</f>
        <v>0</v>
      </c>
      <c r="R2">
        <f>'1. Contact Information'!D28</f>
        <v>0</v>
      </c>
      <c r="S2">
        <f>'1. Contact Information'!E28</f>
        <v>0</v>
      </c>
      <c r="T2">
        <f>'1. Contact Information'!G28</f>
        <v>0</v>
      </c>
      <c r="U2">
        <f>'1. Contact Information'!B33</f>
        <v>0</v>
      </c>
      <c r="V2">
        <f>'1. Contact Information'!G33</f>
        <v>0</v>
      </c>
      <c r="W2">
        <f>'1. Contact Information'!B35</f>
        <v>0</v>
      </c>
      <c r="X2">
        <f>'1. Contact Information'!B37</f>
        <v>0</v>
      </c>
      <c r="Y2">
        <f>'1. Contact Information'!F37</f>
        <v>0</v>
      </c>
      <c r="Z2">
        <f>'1. Contact Information'!G37</f>
        <v>0</v>
      </c>
      <c r="AA2">
        <f>'2. Automotive'!B20</f>
        <v>0</v>
      </c>
      <c r="AB2">
        <f>'2. Automotive'!B27</f>
        <v>0</v>
      </c>
      <c r="AC2" s="5">
        <f>'2. Automotive'!C36</f>
        <v>0</v>
      </c>
      <c r="AD2" s="5">
        <f>'2. Automotive'!D36</f>
        <v>0</v>
      </c>
      <c r="AE2" s="5">
        <f>'2. Automotive'!E36</f>
        <v>0</v>
      </c>
      <c r="AF2" s="5">
        <f>'2. Automotive'!F36</f>
        <v>0</v>
      </c>
      <c r="AG2" s="5">
        <f>'2. Automotive'!G36</f>
        <v>0</v>
      </c>
      <c r="AH2" s="5">
        <f>'2. Automotive'!H36</f>
        <v>0</v>
      </c>
      <c r="AI2" s="5">
        <f>'2. Automotive'!I36</f>
        <v>0</v>
      </c>
      <c r="AJ2" s="5">
        <f>'2. Automotive'!J36</f>
        <v>0</v>
      </c>
      <c r="AK2" s="5">
        <f>'2. Automotive'!K36</f>
        <v>0</v>
      </c>
      <c r="AL2" s="5">
        <f>'2. Automotive'!L36</f>
        <v>0</v>
      </c>
      <c r="AM2" s="5">
        <f>'2. Automotive'!M36</f>
        <v>0</v>
      </c>
      <c r="AN2" s="5">
        <f>'2. Automotive'!N36</f>
        <v>0</v>
      </c>
      <c r="AO2" s="5" t="str">
        <f>'2. Automotive'!B40</f>
        <v>Enter Data Above</v>
      </c>
      <c r="AP2" s="5">
        <f>'2. Automotive'!B46</f>
        <v>0</v>
      </c>
      <c r="AQ2" s="5">
        <f>'2. Automotive'!B54</f>
        <v>0</v>
      </c>
      <c r="AR2" s="5">
        <f>'2. Automotive'!C62</f>
        <v>0</v>
      </c>
      <c r="AS2" s="5">
        <f>'2. Automotive'!D62</f>
        <v>0</v>
      </c>
      <c r="AT2" s="5">
        <f>'2. Automotive'!E62</f>
        <v>0</v>
      </c>
      <c r="AU2" s="5">
        <f>'2. Automotive'!F62</f>
        <v>0</v>
      </c>
      <c r="AV2" s="5">
        <f>'2. Automotive'!G62</f>
        <v>0</v>
      </c>
      <c r="AW2" s="5">
        <f>'2. Automotive'!H62</f>
        <v>0</v>
      </c>
      <c r="AX2" s="5">
        <f>'2. Automotive'!I62</f>
        <v>0</v>
      </c>
      <c r="AY2" s="5">
        <f>'2. Automotive'!J62</f>
        <v>0</v>
      </c>
      <c r="AZ2" s="5">
        <f>'2. Automotive'!K62</f>
        <v>0</v>
      </c>
      <c r="BA2" s="5">
        <f>'2. Automotive'!L62</f>
        <v>0</v>
      </c>
      <c r="BB2" s="5">
        <f>'2. Automotive'!M62</f>
        <v>0</v>
      </c>
      <c r="BC2" s="5">
        <f>'2. Automotive'!N62</f>
        <v>0</v>
      </c>
      <c r="BD2" t="str">
        <f>'2. Automotive'!B67</f>
        <v>Enter Data Above</v>
      </c>
      <c r="BE2">
        <f>'2. Automotive'!B72</f>
        <v>0</v>
      </c>
      <c r="BF2">
        <f>'2. Automotive'!B79</f>
        <v>0</v>
      </c>
      <c r="BG2" s="5">
        <f>'2. Automotive'!C92</f>
        <v>0</v>
      </c>
      <c r="BH2" s="5">
        <f>'2. Automotive'!D92</f>
        <v>0</v>
      </c>
      <c r="BI2" s="5">
        <f>'2. Automotive'!E92</f>
        <v>0</v>
      </c>
      <c r="BJ2" s="5">
        <f>'2. Automotive'!F92</f>
        <v>0</v>
      </c>
      <c r="BK2" s="5">
        <f>'2. Automotive'!G92</f>
        <v>0</v>
      </c>
      <c r="BL2" s="5">
        <f>'2. Automotive'!H92</f>
        <v>0</v>
      </c>
      <c r="BM2" s="5">
        <f>'2. Automotive'!I92</f>
        <v>0</v>
      </c>
      <c r="BN2" s="5">
        <f>'2. Automotive'!J92</f>
        <v>0</v>
      </c>
      <c r="BO2" s="5">
        <f>'2. Automotive'!K92</f>
        <v>0</v>
      </c>
      <c r="BP2" s="5">
        <f>'2. Automotive'!L92</f>
        <v>0</v>
      </c>
      <c r="BQ2" s="5">
        <f>'2. Automotive'!M92</f>
        <v>0</v>
      </c>
      <c r="BR2" s="5">
        <f>'2. Automotive'!N92</f>
        <v>0</v>
      </c>
      <c r="BS2" t="str">
        <f>'2. Automotive'!B104</f>
        <v>Enter Data Above</v>
      </c>
      <c r="BT2">
        <f>'2. Automotive'!B109</f>
        <v>0</v>
      </c>
      <c r="BU2" s="5">
        <f>'2. Automotive'!C99</f>
        <v>0</v>
      </c>
      <c r="BV2" s="5">
        <f>'2. Automotive'!D99</f>
        <v>0</v>
      </c>
      <c r="BW2" s="5">
        <f>'2. Automotive'!E99</f>
        <v>0</v>
      </c>
      <c r="BX2" s="5">
        <f>'2. Automotive'!F99</f>
        <v>0</v>
      </c>
      <c r="BY2" s="5">
        <f>'2. Automotive'!G99</f>
        <v>0</v>
      </c>
      <c r="BZ2" s="5">
        <f>'2. Automotive'!H99</f>
        <v>0</v>
      </c>
      <c r="CA2" s="5">
        <f>'2. Automotive'!I99</f>
        <v>0</v>
      </c>
      <c r="CB2" s="5">
        <f>'2. Automotive'!J99</f>
        <v>0</v>
      </c>
      <c r="CC2" s="5">
        <f>'2. Automotive'!K99</f>
        <v>0</v>
      </c>
      <c r="CD2" s="5">
        <f>'2. Automotive'!L99</f>
        <v>0</v>
      </c>
      <c r="CE2" s="5">
        <f>'2. Automotive'!M99</f>
        <v>0</v>
      </c>
      <c r="CF2" s="5">
        <f>'2. Automotive'!N99</f>
        <v>0</v>
      </c>
      <c r="CG2">
        <f>'2. Automotive'!P104</f>
        <v>0</v>
      </c>
      <c r="CH2">
        <f>'2. Automotive'!P109</f>
        <v>0</v>
      </c>
      <c r="CI2">
        <f>'3. Paints and Coatings'!B16</f>
        <v>0</v>
      </c>
      <c r="CJ2">
        <f>'3. Paints and Coatings'!B31</f>
        <v>0</v>
      </c>
      <c r="CK2" s="5">
        <f>'3. Paints and Coatings'!C41</f>
        <v>0</v>
      </c>
      <c r="CL2" s="5">
        <f>'3. Paints and Coatings'!D41</f>
        <v>0</v>
      </c>
      <c r="CM2" s="5">
        <f>'3. Paints and Coatings'!E41</f>
        <v>0</v>
      </c>
      <c r="CN2" s="5">
        <f>'3. Paints and Coatings'!F41</f>
        <v>0</v>
      </c>
      <c r="CO2" s="5">
        <f>'3. Paints and Coatings'!G41</f>
        <v>0</v>
      </c>
      <c r="CP2" s="5">
        <f>'3. Paints and Coatings'!H41</f>
        <v>0</v>
      </c>
      <c r="CQ2" s="5">
        <f>'3. Paints and Coatings'!I41</f>
        <v>0</v>
      </c>
      <c r="CR2" s="5">
        <f>'3. Paints and Coatings'!J41</f>
        <v>0</v>
      </c>
      <c r="CS2" s="5">
        <f>'3. Paints and Coatings'!K41</f>
        <v>0</v>
      </c>
      <c r="CT2" s="5">
        <f>'3. Paints and Coatings'!L41</f>
        <v>0</v>
      </c>
      <c r="CU2" s="5">
        <f>'3. Paints and Coatings'!M41</f>
        <v>0</v>
      </c>
      <c r="CV2" s="5">
        <f>'3. Paints and Coatings'!N41</f>
        <v>0</v>
      </c>
      <c r="CW2" s="5">
        <f>'3. Paints and Coatings'!C51</f>
        <v>0</v>
      </c>
      <c r="CX2" s="5">
        <f>'3. Paints and Coatings'!D51</f>
        <v>0</v>
      </c>
      <c r="CY2" s="5">
        <f>'3. Paints and Coatings'!E51</f>
        <v>0</v>
      </c>
      <c r="CZ2" s="5">
        <f>'3. Paints and Coatings'!F51</f>
        <v>0</v>
      </c>
      <c r="DA2" s="5">
        <f>'3. Paints and Coatings'!G51</f>
        <v>0</v>
      </c>
      <c r="DB2" s="5">
        <f>'3. Paints and Coatings'!H51</f>
        <v>0</v>
      </c>
      <c r="DC2" s="5">
        <f>'3. Paints and Coatings'!I51</f>
        <v>0</v>
      </c>
      <c r="DD2" s="5">
        <f>'3. Paints and Coatings'!J51</f>
        <v>0</v>
      </c>
      <c r="DE2" s="5">
        <f>'3. Paints and Coatings'!K51</f>
        <v>0</v>
      </c>
      <c r="DF2" s="5">
        <f>'3. Paints and Coatings'!L51</f>
        <v>0</v>
      </c>
      <c r="DG2" s="5">
        <f>'3. Paints and Coatings'!M51</f>
        <v>0</v>
      </c>
      <c r="DH2" s="5">
        <f>'3. Paints and Coatings'!N51</f>
        <v>0</v>
      </c>
      <c r="DI2" t="str">
        <f>'3. Paints and Coatings'!B54</f>
        <v>Enter Data Above</v>
      </c>
      <c r="DJ2">
        <f>'3. Paints and Coatings'!B59</f>
        <v>0</v>
      </c>
      <c r="DK2">
        <f>'4. Pesticides'!B17</f>
        <v>0</v>
      </c>
      <c r="DL2" s="5">
        <f>'4. Pesticides'!C34</f>
        <v>0</v>
      </c>
      <c r="DM2" s="5">
        <f>'4. Pesticides'!D34</f>
        <v>0</v>
      </c>
      <c r="DN2" s="5">
        <f>'4. Pesticides'!E34</f>
        <v>0</v>
      </c>
      <c r="DO2" s="5">
        <f>'4. Pesticides'!C39</f>
        <v>0</v>
      </c>
      <c r="DP2" s="5">
        <f>'4. Pesticides'!D39</f>
        <v>0</v>
      </c>
      <c r="DQ2" s="5">
        <f>'4. Pesticides'!E39</f>
        <v>0</v>
      </c>
      <c r="DR2" t="str">
        <f>'4. Pesticides'!B44</f>
        <v>Enter Data Above</v>
      </c>
      <c r="DS2">
        <f>'4. Pesticides'!B49</f>
        <v>0</v>
      </c>
      <c r="DT2">
        <f>'5. Solvents'!B20</f>
        <v>0</v>
      </c>
      <c r="DU2">
        <f>'5. Solvents'!B37</f>
        <v>0</v>
      </c>
      <c r="DV2" s="5">
        <f>'5. Solvents'!C43</f>
        <v>0</v>
      </c>
      <c r="DW2" s="5">
        <f>'5. Solvents'!D43</f>
        <v>0</v>
      </c>
      <c r="DX2" s="5">
        <f>'5. Solvents'!E43</f>
        <v>0</v>
      </c>
      <c r="DY2" s="5">
        <f>'5. Solvents'!F43</f>
        <v>0</v>
      </c>
      <c r="DZ2" s="5">
        <f>'5. Solvents'!G43</f>
        <v>0</v>
      </c>
      <c r="EA2" s="5">
        <f>'5. Solvents'!H43</f>
        <v>0</v>
      </c>
      <c r="EB2" s="5">
        <f>'5. Solvents'!I43</f>
        <v>0</v>
      </c>
      <c r="EC2" s="5">
        <f>'5. Solvents'!J43</f>
        <v>0</v>
      </c>
      <c r="ED2" s="5">
        <f>'5. Solvents'!K43</f>
        <v>0</v>
      </c>
      <c r="EE2" s="5">
        <f>'5. Solvents'!L43</f>
        <v>0</v>
      </c>
      <c r="EF2" s="5">
        <f>'5. Solvents'!M43</f>
        <v>0</v>
      </c>
      <c r="EG2" s="5">
        <f>'5. Solvents'!N43</f>
        <v>0</v>
      </c>
      <c r="EH2" s="5">
        <f>'5. Solvents'!C49</f>
        <v>0</v>
      </c>
      <c r="EI2" s="5">
        <f>'5. Solvents'!D49</f>
        <v>0</v>
      </c>
      <c r="EJ2" s="5">
        <f>'5. Solvents'!E49</f>
        <v>0</v>
      </c>
      <c r="EK2" s="5">
        <f>'5. Solvents'!F49</f>
        <v>0</v>
      </c>
      <c r="EL2" s="5">
        <f>'5. Solvents'!G49</f>
        <v>0</v>
      </c>
      <c r="EM2" s="5">
        <f>'5. Solvents'!H49</f>
        <v>0</v>
      </c>
      <c r="EN2" s="5">
        <f>'5. Solvents'!I49</f>
        <v>0</v>
      </c>
      <c r="EO2" s="5">
        <f>'5. Solvents'!J49</f>
        <v>0</v>
      </c>
      <c r="EP2" s="5">
        <f>'5. Solvents'!K49</f>
        <v>0</v>
      </c>
      <c r="EQ2" s="5">
        <f>'5. Solvents'!L49</f>
        <v>0</v>
      </c>
      <c r="ER2" s="5">
        <f>'5. Solvents'!M49</f>
        <v>0</v>
      </c>
      <c r="ES2" s="5">
        <f>'5. Solvents'!N49</f>
        <v>0</v>
      </c>
      <c r="ET2" t="str">
        <f>'5. Solvents'!B54</f>
        <v>Enter Data Above</v>
      </c>
      <c r="EU2">
        <f>'5. Solvents'!B59</f>
        <v>0</v>
      </c>
      <c r="EV2">
        <f>'6. Pressurized Containers'!B20</f>
        <v>0</v>
      </c>
      <c r="EW2">
        <f>'6. Pressurized Containers'!B24</f>
        <v>0</v>
      </c>
      <c r="EX2" s="5">
        <f>'6. Pressurized Containers'!C29</f>
        <v>0</v>
      </c>
      <c r="EY2" s="5">
        <f>'6. Pressurized Containers'!D29</f>
        <v>0</v>
      </c>
      <c r="EZ2" s="5">
        <f>'6. Pressurized Containers'!E29</f>
        <v>0</v>
      </c>
      <c r="FA2" s="5">
        <f>'6. Pressurized Containers'!F29</f>
        <v>0</v>
      </c>
      <c r="FB2" s="5">
        <f>'6. Pressurized Containers'!G29</f>
        <v>0</v>
      </c>
      <c r="FC2" s="5">
        <f>'6. Pressurized Containers'!H29</f>
        <v>0</v>
      </c>
      <c r="FD2" s="5">
        <f>'6. Pressurized Containers'!I29</f>
        <v>0</v>
      </c>
      <c r="FE2" s="5">
        <f>'6. Pressurized Containers'!J29</f>
        <v>0</v>
      </c>
      <c r="FF2" s="5">
        <f>'6. Pressurized Containers'!K29</f>
        <v>0</v>
      </c>
      <c r="FG2" s="5">
        <f>'6. Pressurized Containers'!L29</f>
        <v>0</v>
      </c>
      <c r="FH2" s="5">
        <f>'6. Pressurized Containers'!M29</f>
        <v>0</v>
      </c>
      <c r="FI2" s="5">
        <f>'6. Pressurized Containers'!N29</f>
        <v>0</v>
      </c>
      <c r="FJ2" s="5">
        <f>'6. Pressurized Containers'!C34</f>
        <v>0</v>
      </c>
      <c r="FK2" s="5">
        <f>'6. Pressurized Containers'!D34</f>
        <v>0</v>
      </c>
      <c r="FL2" s="5">
        <f>'6. Pressurized Containers'!E34</f>
        <v>0</v>
      </c>
      <c r="FM2" s="5">
        <f>'6. Pressurized Containers'!F34</f>
        <v>0</v>
      </c>
      <c r="FN2" s="5">
        <f>'6. Pressurized Containers'!G34</f>
        <v>0</v>
      </c>
      <c r="FO2" s="5">
        <f>'6. Pressurized Containers'!H34</f>
        <v>0</v>
      </c>
      <c r="FP2" s="5">
        <f>'6. Pressurized Containers'!I34</f>
        <v>0</v>
      </c>
      <c r="FQ2" s="5">
        <f>'6. Pressurized Containers'!J34</f>
        <v>0</v>
      </c>
      <c r="FR2" s="5">
        <f>'6. Pressurized Containers'!K34</f>
        <v>0</v>
      </c>
      <c r="FS2" s="5">
        <f>'6. Pressurized Containers'!L34</f>
        <v>0</v>
      </c>
      <c r="FT2" s="5">
        <f>'6. Pressurized Containers'!M34</f>
        <v>0</v>
      </c>
      <c r="FU2" s="5">
        <f>'6. Pressurized Containers'!N34</f>
        <v>0</v>
      </c>
      <c r="FV2" t="str">
        <f>'6. Pressurized Containers'!B39</f>
        <v>Enter Data Above</v>
      </c>
      <c r="FW2">
        <f>'6. Pressurized Containers'!B44</f>
        <v>0</v>
      </c>
      <c r="FX2">
        <f>'6. Pressurized Containers'!B57</f>
        <v>0</v>
      </c>
      <c r="FY2">
        <f>'6. Pressurized Containers'!B61</f>
        <v>0</v>
      </c>
      <c r="FZ2" s="5">
        <f>'6. Pressurized Containers'!C66</f>
        <v>0</v>
      </c>
      <c r="GA2" s="5">
        <f>'6. Pressurized Containers'!D66</f>
        <v>0</v>
      </c>
      <c r="GB2" s="5">
        <f>'6. Pressurized Containers'!E66</f>
        <v>0</v>
      </c>
      <c r="GC2" s="5">
        <f>'6. Pressurized Containers'!F66</f>
        <v>0</v>
      </c>
      <c r="GD2" s="5">
        <f>'6. Pressurized Containers'!G66</f>
        <v>0</v>
      </c>
      <c r="GE2" s="5">
        <f>'6. Pressurized Containers'!H66</f>
        <v>0</v>
      </c>
      <c r="GF2" s="5">
        <f>'6. Pressurized Containers'!I66</f>
        <v>0</v>
      </c>
      <c r="GG2" s="5">
        <f>'6. Pressurized Containers'!J66</f>
        <v>0</v>
      </c>
      <c r="GH2" s="5">
        <f>'6. Pressurized Containers'!K66</f>
        <v>0</v>
      </c>
      <c r="GI2" s="5">
        <f>'6. Pressurized Containers'!L66</f>
        <v>0</v>
      </c>
      <c r="GJ2" s="5">
        <f>'6. Pressurized Containers'!M66</f>
        <v>0</v>
      </c>
      <c r="GK2" s="5">
        <f>'6. Pressurized Containers'!N66</f>
        <v>0</v>
      </c>
      <c r="GL2" s="5">
        <f>'6. Pressurized Containers'!C71</f>
        <v>0</v>
      </c>
      <c r="GM2" s="5">
        <f>'6. Pressurized Containers'!D71</f>
        <v>0</v>
      </c>
      <c r="GN2" s="5">
        <f>'6. Pressurized Containers'!E71</f>
        <v>0</v>
      </c>
      <c r="GO2" s="5">
        <f>'6. Pressurized Containers'!F71</f>
        <v>0</v>
      </c>
      <c r="GP2" s="5">
        <f>'6. Pressurized Containers'!G71</f>
        <v>0</v>
      </c>
      <c r="GQ2" s="5">
        <f>'6. Pressurized Containers'!H71</f>
        <v>0</v>
      </c>
      <c r="GR2" s="5">
        <f>'6. Pressurized Containers'!I71</f>
        <v>0</v>
      </c>
      <c r="GS2" s="5">
        <f>'6. Pressurized Containers'!J71</f>
        <v>0</v>
      </c>
      <c r="GT2" s="5">
        <f>'6. Pressurized Containers'!K71</f>
        <v>0</v>
      </c>
      <c r="GU2" s="5">
        <f>'6. Pressurized Containers'!L71</f>
        <v>0</v>
      </c>
      <c r="GV2" s="5">
        <f>'6. Pressurized Containers'!M71</f>
        <v>0</v>
      </c>
      <c r="GW2" s="5">
        <f>'6. Pressurized Containers'!N71</f>
        <v>0</v>
      </c>
      <c r="GX2" t="str">
        <f>'6. Pressurized Containers'!B76</f>
        <v>Enter Data Above</v>
      </c>
      <c r="GY2" s="5" t="str">
        <f>'6. Pressurized Containers'!B80</f>
        <v>Enter Data Above</v>
      </c>
      <c r="GZ2" s="5">
        <f>'6. Pressurized Containers'!B86</f>
        <v>0</v>
      </c>
      <c r="HA2">
        <f>'6. Pressurized Containers'!B96</f>
        <v>0</v>
      </c>
      <c r="HB2">
        <f>'6. Pressurized Containers'!B102</f>
        <v>0</v>
      </c>
      <c r="HC2">
        <f>'6. Pressurized Containers'!B106</f>
        <v>0</v>
      </c>
      <c r="HD2">
        <f>'6. Pressurized Containers'!B111</f>
        <v>0</v>
      </c>
      <c r="HE2">
        <f>'7. Fertilizers'!B18</f>
        <v>0</v>
      </c>
      <c r="HF2">
        <f>'7. Fertilizers'!B22</f>
        <v>0</v>
      </c>
      <c r="HG2">
        <f>'7. Fertilizers'!B25</f>
        <v>0</v>
      </c>
      <c r="HH2">
        <f>'7. Fertilizers'!B30</f>
        <v>0</v>
      </c>
      <c r="HI2">
        <f>'8. Mercury Containing Devices'!B18</f>
        <v>0</v>
      </c>
      <c r="HJ2">
        <f>'8. Mercury Containing Devices'!B19</f>
        <v>0</v>
      </c>
      <c r="HK2">
        <f>'8. Mercury Containing Devices'!B20</f>
        <v>0</v>
      </c>
      <c r="HL2">
        <f>'8. Mercury Containing Devices'!B24</f>
        <v>0</v>
      </c>
      <c r="HM2">
        <f>'8. Mercury Containing Devices'!B29</f>
        <v>0</v>
      </c>
      <c r="HN2" t="str">
        <f>Mapping!D2</f>
        <v>No</v>
      </c>
      <c r="HO2" t="str">
        <f>Mapping!D5</f>
        <v>No</v>
      </c>
      <c r="HP2" t="str">
        <f>Mapping!D8</f>
        <v>No</v>
      </c>
      <c r="HQ2" t="str">
        <f>Mapping!D10</f>
        <v>No</v>
      </c>
      <c r="HR2" t="str">
        <f>Mapping!D7</f>
        <v>No</v>
      </c>
      <c r="HS2" t="str">
        <f>Mapping!D11</f>
        <v>No</v>
      </c>
      <c r="HT2" t="str">
        <f>Mapping!D12</f>
        <v>No</v>
      </c>
    </row>
    <row r="7" spans="1:228" x14ac:dyDescent="0.25">
      <c r="HG7" s="236"/>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1. Contact Information</vt:lpstr>
      <vt:lpstr>Sheet3</vt:lpstr>
      <vt:lpstr>2. Automotive</vt:lpstr>
      <vt:lpstr>3. Paints and Coatings</vt:lpstr>
      <vt:lpstr>4. Pesticides</vt:lpstr>
      <vt:lpstr>5. Solvents</vt:lpstr>
      <vt:lpstr>6. Pressurized Containers</vt:lpstr>
      <vt:lpstr>7. Fertilizers</vt:lpstr>
      <vt:lpstr>8. Mercury Containing Devices</vt:lpstr>
      <vt:lpstr>9. Summary &amp; Fees</vt:lpstr>
      <vt:lpstr>10. Final Step</vt:lpstr>
      <vt:lpstr>Password Protection</vt:lpstr>
      <vt:lpstr>Calculator</vt:lpstr>
      <vt:lpstr>Mapping</vt:lpstr>
      <vt:lpstr>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Michelle Hoover</cp:lastModifiedBy>
  <dcterms:created xsi:type="dcterms:W3CDTF">2021-06-21T15:26:14Z</dcterms:created>
  <dcterms:modified xsi:type="dcterms:W3CDTF">2022-06-14T13:54:17Z</dcterms:modified>
</cp:coreProperties>
</file>